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8075" windowHeight="10740"/>
  </bookViews>
  <sheets>
    <sheet name="CM 2010" sheetId="11" r:id="rId1"/>
    <sheet name="OM 2010" sheetId="7" r:id="rId2"/>
    <sheet name="BM 2010" sheetId="9" r:id="rId3"/>
    <sheet name="LC-MR" sheetId="10" r:id="rId4"/>
    <sheet name="NCV" sheetId="4" r:id="rId5"/>
  </sheets>
  <definedNames>
    <definedName name="_xlnm._FilterDatabase" localSheetId="2" hidden="1">'BM 2010'!$B$1:$B$8</definedName>
    <definedName name="_xlnm.Print_Area" localSheetId="4">NCV!$A$1:$H$63</definedName>
  </definedNames>
  <calcPr calcId="125725"/>
</workbook>
</file>

<file path=xl/calcChain.xml><?xml version="1.0" encoding="utf-8"?>
<calcChain xmlns="http://schemas.openxmlformats.org/spreadsheetml/2006/main">
  <c r="E12" i="10"/>
  <c r="E11"/>
  <c r="E10"/>
  <c r="E9"/>
  <c r="E8"/>
  <c r="E7"/>
  <c r="E6"/>
  <c r="D5"/>
  <c r="C5"/>
  <c r="B5"/>
  <c r="B3" s="1"/>
  <c r="D4"/>
  <c r="C4"/>
  <c r="C3" s="1"/>
  <c r="B4"/>
  <c r="D3"/>
  <c r="C2" i="9"/>
  <c r="E12" i="7"/>
  <c r="E11"/>
  <c r="E10"/>
  <c r="E9"/>
  <c r="E8"/>
  <c r="E7"/>
  <c r="E6"/>
  <c r="F5"/>
  <c r="D5"/>
  <c r="C5"/>
  <c r="B5"/>
  <c r="F4"/>
  <c r="D4"/>
  <c r="D3" s="1"/>
  <c r="C4"/>
  <c r="C3" s="1"/>
  <c r="B4"/>
  <c r="B3" s="1"/>
  <c r="F3"/>
  <c r="I22"/>
  <c r="F22"/>
  <c r="I21"/>
  <c r="F21"/>
  <c r="I20"/>
  <c r="G20"/>
  <c r="F20"/>
  <c r="G19"/>
  <c r="I19" s="1"/>
  <c r="F19"/>
  <c r="I18"/>
  <c r="F18"/>
  <c r="R5" i="10"/>
  <c r="S5"/>
  <c r="T5"/>
  <c r="U5" s="1"/>
  <c r="R4"/>
  <c r="R3" s="1"/>
  <c r="S4"/>
  <c r="S3"/>
  <c r="T4"/>
  <c r="T3" s="1"/>
  <c r="U12"/>
  <c r="U11"/>
  <c r="U10"/>
  <c r="U9"/>
  <c r="U8"/>
  <c r="U7"/>
  <c r="U6"/>
  <c r="F4"/>
  <c r="F5"/>
  <c r="F3" s="1"/>
  <c r="I3" s="1"/>
  <c r="G4"/>
  <c r="G5"/>
  <c r="G3" s="1"/>
  <c r="H4"/>
  <c r="I4" s="1"/>
  <c r="H5"/>
  <c r="H3"/>
  <c r="J4"/>
  <c r="M4" s="1"/>
  <c r="J5"/>
  <c r="K4"/>
  <c r="K5"/>
  <c r="K3" s="1"/>
  <c r="L4"/>
  <c r="L5"/>
  <c r="N4"/>
  <c r="N3" s="1"/>
  <c r="N5"/>
  <c r="O4"/>
  <c r="O5"/>
  <c r="O3" s="1"/>
  <c r="P4"/>
  <c r="Q4" s="1"/>
  <c r="P5"/>
  <c r="I5"/>
  <c r="I6"/>
  <c r="M6"/>
  <c r="Q6"/>
  <c r="I7"/>
  <c r="M7"/>
  <c r="Q7"/>
  <c r="I8"/>
  <c r="M8"/>
  <c r="Q8"/>
  <c r="I9"/>
  <c r="M9"/>
  <c r="Q9"/>
  <c r="I10"/>
  <c r="M10"/>
  <c r="Q10"/>
  <c r="I11"/>
  <c r="M11"/>
  <c r="Q11"/>
  <c r="I12"/>
  <c r="M12"/>
  <c r="Q12"/>
  <c r="F28" i="7"/>
  <c r="F37"/>
  <c r="I10"/>
  <c r="M10"/>
  <c r="G4"/>
  <c r="G5"/>
  <c r="H4"/>
  <c r="H3" s="1"/>
  <c r="H5"/>
  <c r="F27"/>
  <c r="I27"/>
  <c r="G28"/>
  <c r="I28" s="1"/>
  <c r="F29"/>
  <c r="G29"/>
  <c r="I29" s="1"/>
  <c r="F30"/>
  <c r="I30"/>
  <c r="F31"/>
  <c r="I31"/>
  <c r="F40"/>
  <c r="I40"/>
  <c r="F38"/>
  <c r="G38"/>
  <c r="I38" s="1"/>
  <c r="F36"/>
  <c r="I36"/>
  <c r="G37"/>
  <c r="I37" s="1"/>
  <c r="F39"/>
  <c r="I39"/>
  <c r="J4"/>
  <c r="M4" s="1"/>
  <c r="K4"/>
  <c r="L4"/>
  <c r="F15" i="9"/>
  <c r="D16"/>
  <c r="F16" s="1"/>
  <c r="G16" s="1"/>
  <c r="D17"/>
  <c r="F17" s="1"/>
  <c r="F18"/>
  <c r="G18" s="1"/>
  <c r="F19"/>
  <c r="G19" s="1"/>
  <c r="M12" i="7"/>
  <c r="M11"/>
  <c r="M9"/>
  <c r="M8"/>
  <c r="M7"/>
  <c r="M6"/>
  <c r="J5"/>
  <c r="K5"/>
  <c r="L5"/>
  <c r="I11"/>
  <c r="I12"/>
  <c r="I6"/>
  <c r="I7"/>
  <c r="I8"/>
  <c r="I9"/>
  <c r="J3" i="10"/>
  <c r="U4"/>
  <c r="U3" l="1"/>
  <c r="Q3"/>
  <c r="I13"/>
  <c r="U13"/>
  <c r="M5"/>
  <c r="L3"/>
  <c r="M3" s="1"/>
  <c r="P3"/>
  <c r="Q5"/>
  <c r="Q13" s="1"/>
  <c r="J38" i="7"/>
  <c r="J31"/>
  <c r="J29"/>
  <c r="K3"/>
  <c r="J37"/>
  <c r="J39"/>
  <c r="J20"/>
  <c r="G15" i="9"/>
  <c r="J3" i="7"/>
  <c r="J40"/>
  <c r="J30"/>
  <c r="J28"/>
  <c r="I4"/>
  <c r="J27"/>
  <c r="L3"/>
  <c r="J36"/>
  <c r="I5"/>
  <c r="E3"/>
  <c r="D2" i="9" s="1"/>
  <c r="E5" i="7"/>
  <c r="G17" i="9"/>
  <c r="E4" i="10"/>
  <c r="E3"/>
  <c r="E5"/>
  <c r="E13" s="1"/>
  <c r="G3" i="7"/>
  <c r="I3" s="1"/>
  <c r="E4"/>
  <c r="M5"/>
  <c r="J18"/>
  <c r="J19"/>
  <c r="J21"/>
  <c r="J22"/>
  <c r="G14" i="9" l="1"/>
  <c r="A23" s="1"/>
  <c r="G6" i="11" s="1"/>
  <c r="M13" i="10"/>
  <c r="J35" i="7"/>
  <c r="J26"/>
  <c r="M3"/>
  <c r="G3" i="11"/>
  <c r="C3"/>
  <c r="J17" i="7"/>
  <c r="C6" i="11" l="1"/>
  <c r="G2"/>
  <c r="G4" s="1"/>
  <c r="G8" s="1"/>
  <c r="C2"/>
  <c r="C4" s="1"/>
  <c r="C8" l="1"/>
</calcChain>
</file>

<file path=xl/sharedStrings.xml><?xml version="1.0" encoding="utf-8"?>
<sst xmlns="http://schemas.openxmlformats.org/spreadsheetml/2006/main" count="325" uniqueCount="161">
  <si>
    <t>Fuel</t>
  </si>
  <si>
    <t>Electricity</t>
  </si>
  <si>
    <t>EGAT</t>
  </si>
  <si>
    <t>SPP</t>
  </si>
  <si>
    <t>Gasoline</t>
  </si>
  <si>
    <t>Other Oil</t>
  </si>
  <si>
    <t>Coke</t>
  </si>
  <si>
    <t>Jet Gasoline</t>
  </si>
  <si>
    <t>Aviation Gasoline</t>
  </si>
  <si>
    <t>Motor Gasoline</t>
  </si>
  <si>
    <t>Natural Gas Liquids</t>
  </si>
  <si>
    <t>Orimulsion</t>
  </si>
  <si>
    <t>Crude Oil</t>
  </si>
  <si>
    <t>Jet Kerosene</t>
  </si>
  <si>
    <t>Other Kerosene</t>
  </si>
  <si>
    <t>Shale Oil</t>
  </si>
  <si>
    <t>Gas/Diesel Oil</t>
  </si>
  <si>
    <t>Residual Fuel Oil</t>
  </si>
  <si>
    <t>Liquefied Petroleum Gases</t>
  </si>
  <si>
    <t>Ethane</t>
  </si>
  <si>
    <t>Naphtha</t>
  </si>
  <si>
    <t>Bitumen</t>
  </si>
  <si>
    <t>Lubricants</t>
  </si>
  <si>
    <t>Derived Gases</t>
  </si>
  <si>
    <t>N/A</t>
  </si>
  <si>
    <t>Solid Biofuels</t>
  </si>
  <si>
    <t>Gas Biomass</t>
  </si>
  <si>
    <t>Liquid Biofuel</t>
  </si>
  <si>
    <t xml:space="preserve">Other nonfossil fuels </t>
  </si>
  <si>
    <t>Upper</t>
  </si>
  <si>
    <t>Lower</t>
  </si>
  <si>
    <t>Net Calorific Value (TJ/Gg)</t>
  </si>
  <si>
    <t>Average</t>
  </si>
  <si>
    <t>Petroleum Coke</t>
  </si>
  <si>
    <t>Refinery Feedstocks</t>
  </si>
  <si>
    <t>Refinery Gas 2</t>
  </si>
  <si>
    <t>Paraffin Waxes</t>
  </si>
  <si>
    <t>White Spirit and SBP</t>
  </si>
  <si>
    <t>Other Petroleum Products</t>
  </si>
  <si>
    <t>Anthracite</t>
  </si>
  <si>
    <t>Coking Coal</t>
  </si>
  <si>
    <t>Other Bituminous Coal</t>
  </si>
  <si>
    <t>Sub-Bituminous Coal</t>
  </si>
  <si>
    <t>Lignite</t>
  </si>
  <si>
    <t>Oil Shale and Tar Sands</t>
  </si>
  <si>
    <t>Brown Coal Briquettes</t>
  </si>
  <si>
    <t>Patent Fuel</t>
  </si>
  <si>
    <t>Coke Oven Coke and Lignite Coke</t>
  </si>
  <si>
    <t>Gas Coke</t>
  </si>
  <si>
    <t>Coal Tar 3</t>
  </si>
  <si>
    <t>Gas Works Gas 4</t>
  </si>
  <si>
    <t>Coke Oven Gas 5</t>
  </si>
  <si>
    <t>Blast Furnace Gas 6</t>
  </si>
  <si>
    <t>Oxygen Steel Furnace Gas 7</t>
  </si>
  <si>
    <t>Natural Gas</t>
  </si>
  <si>
    <t>Municipal Wastes (non-biomass fraction)</t>
  </si>
  <si>
    <t>Industrial Wastes</t>
  </si>
  <si>
    <t>Waste Oil 8</t>
  </si>
  <si>
    <t>Peat</t>
  </si>
  <si>
    <t>Wood/Wood Waste 9</t>
  </si>
  <si>
    <t>Sulphite lyes (black liquor) 10</t>
  </si>
  <si>
    <t>Other Primary Solid Biomass 11</t>
  </si>
  <si>
    <t>Charcoal 12</t>
  </si>
  <si>
    <t>Biogasoline 13</t>
  </si>
  <si>
    <t>Biodiesels 14</t>
  </si>
  <si>
    <t>Other Liquid Biofuels 15</t>
  </si>
  <si>
    <t>Landfill Gas 16</t>
  </si>
  <si>
    <t>Sludge Gas 17</t>
  </si>
  <si>
    <t>Other Biogas 18</t>
  </si>
  <si>
    <t>Municipal Wastes (biomass fraction)</t>
  </si>
  <si>
    <t>IPP</t>
  </si>
  <si>
    <t>Bunker</t>
  </si>
  <si>
    <t>GWh</t>
  </si>
  <si>
    <r>
      <t>Carbondioxide Emission (kgCO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/TJ)</t>
    </r>
  </si>
  <si>
    <t>Carbon Content (kgC/GJ)</t>
  </si>
  <si>
    <t>Diesel</t>
  </si>
  <si>
    <t>Import</t>
  </si>
  <si>
    <t>Fuel Oil</t>
  </si>
  <si>
    <t>Total</t>
  </si>
  <si>
    <t>MJ/Unit</t>
  </si>
  <si>
    <t>Unit</t>
  </si>
  <si>
    <t>liter</t>
  </si>
  <si>
    <t>scf.</t>
  </si>
  <si>
    <t>kg</t>
  </si>
  <si>
    <t>kWh</t>
  </si>
  <si>
    <t>cu.m.</t>
  </si>
  <si>
    <t>Condensate</t>
  </si>
  <si>
    <t>Wet</t>
  </si>
  <si>
    <t>Dry</t>
  </si>
  <si>
    <t>Petroleum Products</t>
  </si>
  <si>
    <t>LPG</t>
  </si>
  <si>
    <t>Jet Fuel</t>
  </si>
  <si>
    <t>Kerosene</t>
  </si>
  <si>
    <t>Coal Import</t>
  </si>
  <si>
    <t>Chae Khon</t>
  </si>
  <si>
    <t>Mae Moh</t>
  </si>
  <si>
    <t>Krabi</t>
  </si>
  <si>
    <t>Li</t>
  </si>
  <si>
    <t>Antracite</t>
  </si>
  <si>
    <t>Propane</t>
  </si>
  <si>
    <t>Biodiesel</t>
  </si>
  <si>
    <t>Biogas</t>
  </si>
  <si>
    <t>Agricultural Waste</t>
  </si>
  <si>
    <t>Saw Dust</t>
  </si>
  <si>
    <t>Garbage</t>
  </si>
  <si>
    <t>Bagasse</t>
  </si>
  <si>
    <t>Paddy Husk</t>
  </si>
  <si>
    <t>Charcoal</t>
  </si>
  <si>
    <t>Fuel Wood</t>
  </si>
  <si>
    <t>พลังความร้อน</t>
  </si>
  <si>
    <t>Bangpakong Power Plant (Unit 05)</t>
  </si>
  <si>
    <t>South Bangkok Power Plant (Unit 03)</t>
  </si>
  <si>
    <t>Chana Power Plant (Unit 01)</t>
  </si>
  <si>
    <t>Volume</t>
  </si>
  <si>
    <t>LC/MR</t>
  </si>
  <si>
    <t>Non LC/MR</t>
  </si>
  <si>
    <t>Bituminous</t>
  </si>
  <si>
    <t>tCO2/TJ</t>
  </si>
  <si>
    <t>kgCO2/Unit</t>
  </si>
  <si>
    <t>tCO2</t>
  </si>
  <si>
    <t>scf</t>
  </si>
  <si>
    <t>tCO2/MWh</t>
  </si>
  <si>
    <t>tonnes</t>
  </si>
  <si>
    <t>พลังความร้อนร่วม</t>
  </si>
  <si>
    <t>กังหันแก๊ส</t>
  </si>
  <si>
    <t>ดีเซล</t>
  </si>
  <si>
    <t>พลังน้ำ</t>
  </si>
  <si>
    <t>พลังงานทดแทน</t>
  </si>
  <si>
    <t>BM</t>
  </si>
  <si>
    <t>OM</t>
  </si>
  <si>
    <t>KWh</t>
  </si>
  <si>
    <t>Ratchaburi Power Company Limited (RPCL) (Unit 1&amp;2)</t>
  </si>
  <si>
    <t>Gulf Power Generation Co., Ltd. (Unit 1&amp;2)</t>
  </si>
  <si>
    <t>Ex Ante</t>
  </si>
  <si>
    <t>Wind and Solar</t>
  </si>
  <si>
    <t>General</t>
  </si>
  <si>
    <t>%LC/MR</t>
  </si>
  <si>
    <t>North Bangkok Power Plant (Unit 01)</t>
  </si>
  <si>
    <t>&gt; 20% Total Elec 2010</t>
  </si>
  <si>
    <t>Phu Kieaw Bio Power Project 2</t>
  </si>
  <si>
    <t>Dan Chang Bio Power Project 2</t>
  </si>
  <si>
    <t>weight</t>
  </si>
  <si>
    <t>weitgh</t>
  </si>
  <si>
    <t>CM 2009</t>
  </si>
  <si>
    <t>Power Plant</t>
  </si>
  <si>
    <t>Commercial Operation Date</t>
  </si>
  <si>
    <t>% of Total Elec 2010</t>
  </si>
  <si>
    <t>BM 2010</t>
  </si>
  <si>
    <t>2010 (GWh)</t>
  </si>
  <si>
    <t>2009 (GWh)</t>
  </si>
  <si>
    <t>2008 (GWh)</t>
  </si>
  <si>
    <t>2007 (GWh)</t>
  </si>
  <si>
    <t>2006 (GWh)</t>
  </si>
  <si>
    <t>Ethanol</t>
  </si>
  <si>
    <t>kCal per Unit</t>
  </si>
  <si>
    <t>Type of Fuel</t>
  </si>
  <si>
    <r>
      <t>toe per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Unit</t>
    </r>
  </si>
  <si>
    <r>
      <t>10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BTU per Unit</t>
    </r>
  </si>
  <si>
    <t>MJ per Unit</t>
  </si>
  <si>
    <t>Energy Content of Fuel (Net Calorific Value)</t>
  </si>
  <si>
    <t>Ref. Thailand Energy Situation Report of year 2010 by Depatment of Alternative Energy Development and Efficiency  Ministry of Energy</t>
  </si>
</sst>
</file>

<file path=xl/styles.xml><?xml version="1.0" encoding="utf-8"?>
<styleSheet xmlns="http://schemas.openxmlformats.org/spreadsheetml/2006/main">
  <numFmts count="3">
    <numFmt numFmtId="187" formatCode="0.0000"/>
    <numFmt numFmtId="188" formatCode="[$-409]d\-mmm\-yy;@"/>
    <numFmt numFmtId="189" formatCode="#,##0.0000"/>
  </numFmts>
  <fonts count="5">
    <font>
      <sz val="10"/>
      <name val="Arial"/>
    </font>
    <font>
      <sz val="10"/>
      <name val="Arial"/>
      <family val="2"/>
    </font>
    <font>
      <sz val="8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5" xfId="0" applyFill="1" applyBorder="1" applyAlignment="1">
      <alignment horizontal="center" vertical="top"/>
    </xf>
    <xf numFmtId="4" fontId="0" fillId="2" borderId="5" xfId="0" applyNumberFormat="1" applyFill="1" applyBorder="1" applyAlignment="1">
      <alignment vertical="top"/>
    </xf>
    <xf numFmtId="4" fontId="0" fillId="2" borderId="5" xfId="0" applyNumberFormat="1" applyFill="1" applyBorder="1" applyAlignment="1">
      <alignment horizontal="center" vertical="top"/>
    </xf>
    <xf numFmtId="4" fontId="0" fillId="2" borderId="6" xfId="0" applyNumberFormat="1" applyFill="1" applyBorder="1" applyAlignment="1">
      <alignment vertical="top"/>
    </xf>
    <xf numFmtId="0" fontId="0" fillId="3" borderId="5" xfId="0" applyFill="1" applyBorder="1" applyAlignment="1">
      <alignment horizontal="center" vertical="top"/>
    </xf>
    <xf numFmtId="4" fontId="0" fillId="3" borderId="5" xfId="0" applyNumberFormat="1" applyFill="1" applyBorder="1" applyAlignment="1">
      <alignment vertical="top"/>
    </xf>
    <xf numFmtId="4" fontId="0" fillId="3" borderId="6" xfId="0" applyNumberFormat="1" applyFill="1" applyBorder="1" applyAlignment="1">
      <alignment vertical="top"/>
    </xf>
    <xf numFmtId="0" fontId="0" fillId="4" borderId="5" xfId="0" applyFill="1" applyBorder="1" applyAlignment="1">
      <alignment horizontal="center" vertical="top"/>
    </xf>
    <xf numFmtId="3" fontId="0" fillId="4" borderId="5" xfId="0" applyNumberFormat="1" applyFill="1" applyBorder="1" applyAlignment="1">
      <alignment vertical="top"/>
    </xf>
    <xf numFmtId="4" fontId="0" fillId="0" borderId="7" xfId="0" applyNumberFormat="1" applyFill="1" applyBorder="1" applyAlignment="1">
      <alignment vertical="top"/>
    </xf>
    <xf numFmtId="4" fontId="0" fillId="0" borderId="4" xfId="0" applyNumberFormat="1" applyFill="1" applyBorder="1" applyAlignment="1">
      <alignment vertical="top"/>
    </xf>
    <xf numFmtId="3" fontId="0" fillId="0" borderId="7" xfId="0" applyNumberFormat="1" applyFill="1" applyBorder="1" applyAlignment="1">
      <alignment vertical="top"/>
    </xf>
    <xf numFmtId="3" fontId="0" fillId="0" borderId="4" xfId="0" applyNumberForma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vertical="top"/>
    </xf>
    <xf numFmtId="3" fontId="0" fillId="0" borderId="3" xfId="0" applyNumberFormat="1" applyFill="1" applyBorder="1" applyAlignment="1">
      <alignment vertical="top"/>
    </xf>
    <xf numFmtId="4" fontId="0" fillId="0" borderId="3" xfId="0" applyNumberFormat="1" applyFill="1" applyBorder="1" applyAlignment="1">
      <alignment vertical="top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0" fontId="1" fillId="0" borderId="10" xfId="0" applyFont="1" applyFill="1" applyBorder="1"/>
    <xf numFmtId="0" fontId="1" fillId="0" borderId="5" xfId="0" applyFont="1" applyFill="1" applyBorder="1" applyAlignment="1">
      <alignment horizontal="center"/>
    </xf>
    <xf numFmtId="3" fontId="1" fillId="0" borderId="5" xfId="0" applyNumberFormat="1" applyFont="1" applyFill="1" applyBorder="1"/>
    <xf numFmtId="0" fontId="1" fillId="0" borderId="6" xfId="0" applyFont="1" applyFill="1" applyBorder="1"/>
    <xf numFmtId="4" fontId="1" fillId="0" borderId="5" xfId="0" applyNumberFormat="1" applyFont="1" applyFill="1" applyBorder="1"/>
    <xf numFmtId="187" fontId="1" fillId="0" borderId="5" xfId="0" applyNumberFormat="1" applyFont="1" applyFill="1" applyBorder="1"/>
    <xf numFmtId="2" fontId="1" fillId="0" borderId="5" xfId="0" applyNumberFormat="1" applyFont="1" applyFill="1" applyBorder="1"/>
    <xf numFmtId="0" fontId="1" fillId="0" borderId="5" xfId="0" applyFont="1" applyFill="1" applyBorder="1"/>
    <xf numFmtId="187" fontId="1" fillId="5" borderId="5" xfId="0" applyNumberFormat="1" applyFont="1" applyFill="1" applyBorder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5" borderId="5" xfId="0" applyFont="1" applyFill="1" applyBorder="1"/>
    <xf numFmtId="4" fontId="1" fillId="5" borderId="5" xfId="0" applyNumberFormat="1" applyFont="1" applyFill="1" applyBorder="1"/>
    <xf numFmtId="0" fontId="1" fillId="3" borderId="5" xfId="0" applyFont="1" applyFill="1" applyBorder="1"/>
    <xf numFmtId="4" fontId="1" fillId="3" borderId="5" xfId="0" applyNumberFormat="1" applyFont="1" applyFill="1" applyBorder="1"/>
    <xf numFmtId="0" fontId="1" fillId="6" borderId="5" xfId="0" applyFont="1" applyFill="1" applyBorder="1"/>
    <xf numFmtId="4" fontId="1" fillId="6" borderId="5" xfId="0" applyNumberFormat="1" applyFont="1" applyFill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0" xfId="0" applyNumberFormat="1" applyFont="1"/>
    <xf numFmtId="3" fontId="1" fillId="0" borderId="5" xfId="0" applyNumberFormat="1" applyFont="1" applyBorder="1"/>
    <xf numFmtId="189" fontId="1" fillId="0" borderId="5" xfId="0" applyNumberFormat="1" applyFont="1" applyBorder="1"/>
    <xf numFmtId="189" fontId="1" fillId="0" borderId="0" xfId="0" applyNumberFormat="1" applyFont="1"/>
    <xf numFmtId="3" fontId="1" fillId="6" borderId="5" xfId="0" applyNumberFormat="1" applyFont="1" applyFill="1" applyBorder="1" applyAlignment="1">
      <alignment horizontal="right" vertical="top"/>
    </xf>
    <xf numFmtId="4" fontId="1" fillId="7" borderId="0" xfId="0" applyNumberFormat="1" applyFont="1" applyFill="1" applyAlignment="1">
      <alignment vertical="top"/>
    </xf>
    <xf numFmtId="3" fontId="1" fillId="6" borderId="5" xfId="0" applyNumberFormat="1" applyFont="1" applyFill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15" fontId="1" fillId="0" borderId="5" xfId="0" applyNumberFormat="1" applyFont="1" applyBorder="1" applyAlignment="1">
      <alignment vertical="top"/>
    </xf>
    <xf numFmtId="3" fontId="1" fillId="0" borderId="5" xfId="0" applyNumberFormat="1" applyFont="1" applyFill="1" applyBorder="1" applyAlignment="1">
      <alignment horizontal="right" vertical="top"/>
    </xf>
    <xf numFmtId="4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vertical="top"/>
    </xf>
    <xf numFmtId="0" fontId="1" fillId="0" borderId="5" xfId="0" applyFont="1" applyBorder="1" applyAlignment="1">
      <alignment vertical="top"/>
    </xf>
    <xf numFmtId="3" fontId="1" fillId="0" borderId="5" xfId="0" applyNumberFormat="1" applyFont="1" applyBorder="1" applyAlignment="1">
      <alignment vertical="top"/>
    </xf>
    <xf numFmtId="4" fontId="1" fillId="0" borderId="0" xfId="0" applyNumberFormat="1" applyFont="1" applyAlignment="1">
      <alignment vertical="top"/>
    </xf>
    <xf numFmtId="188" fontId="1" fillId="0" borderId="5" xfId="0" applyNumberFormat="1" applyFont="1" applyBorder="1" applyAlignment="1">
      <alignment vertical="top"/>
    </xf>
    <xf numFmtId="3" fontId="1" fillId="0" borderId="5" xfId="0" applyNumberFormat="1" applyFont="1" applyFill="1" applyBorder="1" applyAlignment="1">
      <alignment vertical="top"/>
    </xf>
    <xf numFmtId="189" fontId="1" fillId="0" borderId="0" xfId="0" applyNumberFormat="1" applyFont="1" applyAlignment="1">
      <alignment vertical="top"/>
    </xf>
    <xf numFmtId="0" fontId="1" fillId="7" borderId="10" xfId="0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189" fontId="0" fillId="7" borderId="5" xfId="0" applyNumberForma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7" borderId="5" xfId="0" applyNumberFormat="1" applyFont="1" applyFill="1" applyBorder="1"/>
    <xf numFmtId="0" fontId="1" fillId="7" borderId="5" xfId="0" applyFont="1" applyFill="1" applyBorder="1"/>
    <xf numFmtId="4" fontId="1" fillId="0" borderId="8" xfId="0" applyNumberFormat="1" applyFont="1" applyFill="1" applyBorder="1"/>
    <xf numFmtId="4" fontId="1" fillId="0" borderId="11" xfId="0" applyNumberFormat="1" applyFont="1" applyFill="1" applyBorder="1"/>
    <xf numFmtId="4" fontId="1" fillId="0" borderId="9" xfId="0" applyNumberFormat="1" applyFont="1" applyFill="1" applyBorder="1"/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4" borderId="5" xfId="0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0" borderId="3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Normal="100" workbookViewId="0"/>
  </sheetViews>
  <sheetFormatPr defaultRowHeight="12.75"/>
  <cols>
    <col min="1" max="1" width="15.7109375" style="31" customWidth="1"/>
    <col min="2" max="13" width="14.7109375" style="31" customWidth="1"/>
    <col min="14" max="16384" width="9.140625" style="31"/>
  </cols>
  <sheetData>
    <row r="1" spans="1:7">
      <c r="A1" s="30" t="s">
        <v>135</v>
      </c>
      <c r="B1" s="30"/>
      <c r="C1" s="30"/>
      <c r="E1" s="32" t="s">
        <v>134</v>
      </c>
    </row>
    <row r="2" spans="1:7">
      <c r="A2" s="33" t="s">
        <v>133</v>
      </c>
      <c r="B2" s="34" t="s">
        <v>119</v>
      </c>
      <c r="C2" s="35">
        <f>'OM 2010'!J17+'OM 2010'!J26+'OM 2010'!J35</f>
        <v>254714130.3833012</v>
      </c>
      <c r="E2" s="33" t="s">
        <v>133</v>
      </c>
      <c r="F2" s="34" t="s">
        <v>119</v>
      </c>
      <c r="G2" s="35">
        <f>'OM 2010'!J17+'OM 2010'!J26+'OM 2010'!J35</f>
        <v>254714130.3833012</v>
      </c>
    </row>
    <row r="3" spans="1:7">
      <c r="A3" s="36"/>
      <c r="B3" s="34" t="s">
        <v>72</v>
      </c>
      <c r="C3" s="37">
        <f>'OM 2010'!E4+'OM 2010'!I4+'OM 2010'!M4</f>
        <v>424913.66916000005</v>
      </c>
      <c r="E3" s="36"/>
      <c r="F3" s="34" t="s">
        <v>72</v>
      </c>
      <c r="G3" s="37">
        <f>'OM 2010'!E4+'OM 2010'!I4+'OM 2010'!M4</f>
        <v>424913.66916000005</v>
      </c>
    </row>
    <row r="4" spans="1:7">
      <c r="A4" s="33" t="s">
        <v>129</v>
      </c>
      <c r="B4" s="34" t="s">
        <v>121</v>
      </c>
      <c r="C4" s="38">
        <f>C2/(C3*10^3)</f>
        <v>0.5994491325422372</v>
      </c>
      <c r="E4" s="33" t="s">
        <v>129</v>
      </c>
      <c r="F4" s="34" t="s">
        <v>121</v>
      </c>
      <c r="G4" s="38">
        <f>G2/(G3*10^3)</f>
        <v>0.5994491325422372</v>
      </c>
    </row>
    <row r="5" spans="1:7">
      <c r="A5" s="36"/>
      <c r="B5" s="34" t="s">
        <v>141</v>
      </c>
      <c r="C5" s="39">
        <v>0.5</v>
      </c>
      <c r="E5" s="36"/>
      <c r="F5" s="34" t="s">
        <v>141</v>
      </c>
      <c r="G5" s="39">
        <v>0.75</v>
      </c>
    </row>
    <row r="6" spans="1:7">
      <c r="A6" s="33" t="s">
        <v>128</v>
      </c>
      <c r="B6" s="34" t="s">
        <v>121</v>
      </c>
      <c r="C6" s="38">
        <f>'BM 2010'!A23</f>
        <v>0.4230675066872624</v>
      </c>
      <c r="E6" s="33" t="s">
        <v>128</v>
      </c>
      <c r="F6" s="34" t="s">
        <v>121</v>
      </c>
      <c r="G6" s="38">
        <f>'BM 2010'!A23</f>
        <v>0.4230675066872624</v>
      </c>
    </row>
    <row r="7" spans="1:7">
      <c r="A7" s="36"/>
      <c r="B7" s="34" t="s">
        <v>142</v>
      </c>
      <c r="C7" s="39">
        <v>0.5</v>
      </c>
      <c r="E7" s="36"/>
      <c r="F7" s="34" t="s">
        <v>141</v>
      </c>
      <c r="G7" s="39">
        <v>0.25</v>
      </c>
    </row>
    <row r="8" spans="1:7">
      <c r="A8" s="40" t="s">
        <v>143</v>
      </c>
      <c r="B8" s="34" t="s">
        <v>121</v>
      </c>
      <c r="C8" s="41">
        <f>(C5*C4)+(C7*C6)</f>
        <v>0.51125831961474977</v>
      </c>
      <c r="E8" s="40" t="s">
        <v>143</v>
      </c>
      <c r="F8" s="34" t="s">
        <v>121</v>
      </c>
      <c r="G8" s="41">
        <f>(G5*G4)+(G7*G6)</f>
        <v>0.55535372607849354</v>
      </c>
    </row>
  </sheetData>
  <sheetProtection password="E530" sheet="1" objects="1" scenarios="1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"/>
  <sheetViews>
    <sheetView zoomScaleNormal="100" workbookViewId="0"/>
  </sheetViews>
  <sheetFormatPr defaultRowHeight="12.75"/>
  <cols>
    <col min="1" max="5" width="15.7109375" style="31" customWidth="1"/>
    <col min="6" max="6" width="21.140625" style="31" bestFit="1" customWidth="1"/>
    <col min="7" max="13" width="14.7109375" style="31" customWidth="1"/>
    <col min="14" max="16384" width="9.140625" style="31"/>
  </cols>
  <sheetData>
    <row r="1" spans="1:13">
      <c r="B1" s="82" t="s">
        <v>148</v>
      </c>
      <c r="C1" s="82"/>
      <c r="D1" s="82"/>
      <c r="E1" s="82"/>
      <c r="F1" s="82" t="s">
        <v>149</v>
      </c>
      <c r="G1" s="82"/>
      <c r="H1" s="82"/>
      <c r="I1" s="82"/>
      <c r="J1" s="82" t="s">
        <v>150</v>
      </c>
      <c r="K1" s="82"/>
      <c r="L1" s="82"/>
      <c r="M1" s="82"/>
    </row>
    <row r="2" spans="1:13">
      <c r="B2" s="43" t="s">
        <v>2</v>
      </c>
      <c r="C2" s="43" t="s">
        <v>70</v>
      </c>
      <c r="D2" s="43" t="s">
        <v>3</v>
      </c>
      <c r="E2" s="43" t="s">
        <v>78</v>
      </c>
      <c r="F2" s="43" t="s">
        <v>2</v>
      </c>
      <c r="G2" s="43" t="s">
        <v>70</v>
      </c>
      <c r="H2" s="43" t="s">
        <v>3</v>
      </c>
      <c r="I2" s="43" t="s">
        <v>78</v>
      </c>
      <c r="J2" s="43" t="s">
        <v>2</v>
      </c>
      <c r="K2" s="43" t="s">
        <v>70</v>
      </c>
      <c r="L2" s="43" t="s">
        <v>3</v>
      </c>
      <c r="M2" s="44" t="s">
        <v>78</v>
      </c>
    </row>
    <row r="3" spans="1:13">
      <c r="A3" s="45" t="s">
        <v>78</v>
      </c>
      <c r="B3" s="46">
        <f>B4+B5</f>
        <v>78517.704571000009</v>
      </c>
      <c r="C3" s="46">
        <f>C4+C5</f>
        <v>67775.983460000003</v>
      </c>
      <c r="D3" s="46">
        <f>D4+D5</f>
        <v>13897.272427</v>
      </c>
      <c r="E3" s="46">
        <f>SUM(B3:D3)</f>
        <v>160190.96045800002</v>
      </c>
      <c r="F3" s="46">
        <f>F4+F5</f>
        <v>66488.098828000002</v>
      </c>
      <c r="G3" s="46">
        <f>G4+G5</f>
        <v>64840.722615000006</v>
      </c>
      <c r="H3" s="46">
        <f>H4+H5</f>
        <v>13971.372370000001</v>
      </c>
      <c r="I3" s="46">
        <f>SUM(F3:H3)</f>
        <v>145300.19381299999</v>
      </c>
      <c r="J3" s="46">
        <f>J4+J5</f>
        <v>63719.023731000008</v>
      </c>
      <c r="K3" s="46">
        <f>K4+K5</f>
        <v>67420.142290000003</v>
      </c>
      <c r="L3" s="46">
        <f>L4+L5</f>
        <v>14092.833768</v>
      </c>
      <c r="M3" s="46">
        <f>SUM(J3:L3)</f>
        <v>145231.99978900002</v>
      </c>
    </row>
    <row r="4" spans="1:13">
      <c r="A4" s="47" t="s">
        <v>115</v>
      </c>
      <c r="B4" s="48">
        <f>B6+B7+B8+B9+B12</f>
        <v>73185.409404000005</v>
      </c>
      <c r="C4" s="48">
        <f>C6+C7+C8+C9+C12</f>
        <v>67775.983460000003</v>
      </c>
      <c r="D4" s="48">
        <f>D6+D7+D8+D9+D12</f>
        <v>11642.333768</v>
      </c>
      <c r="E4" s="48">
        <f>SUM(B4:D4)</f>
        <v>152603.72663200001</v>
      </c>
      <c r="F4" s="48">
        <f>F6+F7+F8+F9+F12</f>
        <v>59541.657643999999</v>
      </c>
      <c r="G4" s="48">
        <f>G6+G7+G8+G9+G12</f>
        <v>64840.722615000006</v>
      </c>
      <c r="H4" s="48">
        <f>H6+H7+H8+H9+H12</f>
        <v>11811.42238</v>
      </c>
      <c r="I4" s="48">
        <f>SUM(F4:H4)</f>
        <v>136193.802639</v>
      </c>
      <c r="J4" s="48">
        <f>J6+J7+J8+J9+J12</f>
        <v>56791.192527000007</v>
      </c>
      <c r="K4" s="48">
        <f>K6+K7+K8+K9+K12</f>
        <v>67420.142290000003</v>
      </c>
      <c r="L4" s="48">
        <f>L6+L7+L8+L9+L12</f>
        <v>11904.805072000001</v>
      </c>
      <c r="M4" s="48">
        <f>SUM(J4:L4)</f>
        <v>136116.13988900001</v>
      </c>
    </row>
    <row r="5" spans="1:13">
      <c r="A5" s="49" t="s">
        <v>114</v>
      </c>
      <c r="B5" s="50">
        <f>B10+B11</f>
        <v>5332.2951670000002</v>
      </c>
      <c r="C5" s="50">
        <f>C10+C11</f>
        <v>0</v>
      </c>
      <c r="D5" s="50">
        <f>D10+D11</f>
        <v>2254.9386589999999</v>
      </c>
      <c r="E5" s="50">
        <f>SUM(B5:D5)</f>
        <v>7587.2338259999997</v>
      </c>
      <c r="F5" s="50">
        <f>F10+F11</f>
        <v>6946.4411840000002</v>
      </c>
      <c r="G5" s="50">
        <f>G10+G11</f>
        <v>0</v>
      </c>
      <c r="H5" s="50">
        <f>H10+H11</f>
        <v>2159.9499900000001</v>
      </c>
      <c r="I5" s="50">
        <f>SUM(F5:H5)</f>
        <v>9106.3911740000003</v>
      </c>
      <c r="J5" s="50">
        <f>J10+J11</f>
        <v>6927.8312040000001</v>
      </c>
      <c r="K5" s="50">
        <f>K10+K11</f>
        <v>0</v>
      </c>
      <c r="L5" s="50">
        <f>L10+L11</f>
        <v>2188.0286959999999</v>
      </c>
      <c r="M5" s="50">
        <f>SUM(J5:L5)</f>
        <v>9115.8598999999995</v>
      </c>
    </row>
    <row r="6" spans="1:13">
      <c r="A6" s="51" t="s">
        <v>109</v>
      </c>
      <c r="B6" s="52">
        <v>27289.027441999999</v>
      </c>
      <c r="C6" s="52">
        <v>15408.42265</v>
      </c>
      <c r="D6" s="52">
        <v>2162.8940969999999</v>
      </c>
      <c r="E6" s="52">
        <f>SUM(B6:D6)</f>
        <v>44860.344188999996</v>
      </c>
      <c r="F6" s="52">
        <v>23463.688569000002</v>
      </c>
      <c r="G6" s="52">
        <v>12388.03141</v>
      </c>
      <c r="H6" s="52">
        <v>2225.6325999999999</v>
      </c>
      <c r="I6" s="52">
        <f>SUM(F6:H6)</f>
        <v>38077.352578999999</v>
      </c>
      <c r="J6" s="52">
        <v>26778.891982000001</v>
      </c>
      <c r="K6" s="52">
        <v>14398.33828</v>
      </c>
      <c r="L6" s="52">
        <v>1996.8313700000001</v>
      </c>
      <c r="M6" s="52">
        <f>SUM(J6:L6)</f>
        <v>43174.061631999997</v>
      </c>
    </row>
    <row r="7" spans="1:13">
      <c r="A7" s="51" t="s">
        <v>123</v>
      </c>
      <c r="B7" s="52">
        <v>38338.712219000001</v>
      </c>
      <c r="C7" s="52">
        <v>52367.560810000003</v>
      </c>
      <c r="D7" s="52">
        <v>8655.7649369999999</v>
      </c>
      <c r="E7" s="52">
        <f t="shared" ref="E7" si="0">SUM(B7:D7)</f>
        <v>99362.037966000004</v>
      </c>
      <c r="F7" s="52">
        <v>33164.464168999999</v>
      </c>
      <c r="G7" s="52">
        <v>52452.691205000003</v>
      </c>
      <c r="H7" s="52">
        <v>8752.1936019999994</v>
      </c>
      <c r="I7" s="52">
        <f t="shared" ref="I7:I12" si="1">SUM(F7:H7)</f>
        <v>94369.348975999994</v>
      </c>
      <c r="J7" s="52">
        <v>26449.197597999999</v>
      </c>
      <c r="K7" s="52">
        <v>53021.80401</v>
      </c>
      <c r="L7" s="52">
        <v>9029.9008620000004</v>
      </c>
      <c r="M7" s="52">
        <f t="shared" ref="M7:M12" si="2">SUM(J7:L7)</f>
        <v>88500.902469999986</v>
      </c>
    </row>
    <row r="8" spans="1:13">
      <c r="A8" s="51" t="s">
        <v>124</v>
      </c>
      <c r="B8" s="52">
        <v>276.29739499999999</v>
      </c>
      <c r="C8" s="52">
        <v>0</v>
      </c>
      <c r="D8" s="52">
        <v>823.67473399999994</v>
      </c>
      <c r="E8" s="52">
        <f>SUM(B8:D8)</f>
        <v>1099.972129</v>
      </c>
      <c r="F8" s="52">
        <v>309.63083899999998</v>
      </c>
      <c r="G8" s="52">
        <v>0</v>
      </c>
      <c r="H8" s="52">
        <v>833.59617800000001</v>
      </c>
      <c r="I8" s="52">
        <f>SUM(F8:H8)</f>
        <v>1143.2270169999999</v>
      </c>
      <c r="J8" s="52">
        <v>659.333079</v>
      </c>
      <c r="K8" s="52">
        <v>0</v>
      </c>
      <c r="L8" s="52">
        <v>878.07284000000004</v>
      </c>
      <c r="M8" s="52">
        <f>SUM(J8:L8)</f>
        <v>1537.405919</v>
      </c>
    </row>
    <row r="9" spans="1:13">
      <c r="A9" s="51" t="s">
        <v>125</v>
      </c>
      <c r="B9" s="52">
        <v>3.9840059999999999</v>
      </c>
      <c r="C9" s="52">
        <v>0</v>
      </c>
      <c r="D9" s="52">
        <v>0</v>
      </c>
      <c r="E9" s="52">
        <f>SUM(B9:D9)</f>
        <v>3.9840059999999999</v>
      </c>
      <c r="F9" s="52">
        <v>1.44156</v>
      </c>
      <c r="G9" s="52">
        <v>0</v>
      </c>
      <c r="H9" s="52">
        <v>0</v>
      </c>
      <c r="I9" s="52">
        <f>SUM(F9:H9)</f>
        <v>1.44156</v>
      </c>
      <c r="J9" s="52">
        <v>2.300033</v>
      </c>
      <c r="K9" s="52">
        <v>0</v>
      </c>
      <c r="L9" s="52">
        <v>0</v>
      </c>
      <c r="M9" s="52">
        <f>SUM(J9:L9)</f>
        <v>2.300033</v>
      </c>
    </row>
    <row r="10" spans="1:13">
      <c r="A10" s="51" t="s">
        <v>126</v>
      </c>
      <c r="B10" s="52">
        <v>5325.1980540000004</v>
      </c>
      <c r="C10" s="52">
        <v>0</v>
      </c>
      <c r="D10" s="52">
        <v>23.639443</v>
      </c>
      <c r="E10" s="52">
        <f t="shared" ref="E10:E12" si="3">SUM(B10:D10)</f>
        <v>5348.8374970000004</v>
      </c>
      <c r="F10" s="52">
        <v>6941.738343</v>
      </c>
      <c r="G10" s="52">
        <v>0</v>
      </c>
      <c r="H10" s="52">
        <v>23.972867000000001</v>
      </c>
      <c r="I10" s="52">
        <f t="shared" si="1"/>
        <v>6965.7112100000004</v>
      </c>
      <c r="J10" s="52">
        <v>6926.0230099999999</v>
      </c>
      <c r="K10" s="52">
        <v>0</v>
      </c>
      <c r="L10" s="52">
        <v>28.769933999999999</v>
      </c>
      <c r="M10" s="52">
        <f t="shared" si="2"/>
        <v>6954.7929439999998</v>
      </c>
    </row>
    <row r="11" spans="1:13">
      <c r="A11" s="51" t="s">
        <v>127</v>
      </c>
      <c r="B11" s="52">
        <v>7.0971130000000002</v>
      </c>
      <c r="C11" s="52">
        <v>0</v>
      </c>
      <c r="D11" s="52">
        <v>2231.2992159999999</v>
      </c>
      <c r="E11" s="52">
        <f t="shared" si="3"/>
        <v>2238.3963289999997</v>
      </c>
      <c r="F11" s="52">
        <v>4.7028410000000003</v>
      </c>
      <c r="G11" s="52">
        <v>0</v>
      </c>
      <c r="H11" s="52">
        <v>2135.9771230000001</v>
      </c>
      <c r="I11" s="52">
        <f t="shared" si="1"/>
        <v>2140.6799639999999</v>
      </c>
      <c r="J11" s="52">
        <v>1.8081940000000001</v>
      </c>
      <c r="K11" s="52">
        <v>0</v>
      </c>
      <c r="L11" s="52">
        <v>2159.2587619999999</v>
      </c>
      <c r="M11" s="52">
        <f t="shared" si="2"/>
        <v>2161.0669560000001</v>
      </c>
    </row>
    <row r="12" spans="1:13">
      <c r="A12" s="51" t="s">
        <v>76</v>
      </c>
      <c r="B12" s="52">
        <v>7277.3883420000002</v>
      </c>
      <c r="C12" s="52">
        <v>0</v>
      </c>
      <c r="D12" s="52">
        <v>0</v>
      </c>
      <c r="E12" s="52">
        <f t="shared" si="3"/>
        <v>7277.3883420000002</v>
      </c>
      <c r="F12" s="52">
        <v>2602.432507</v>
      </c>
      <c r="G12" s="52">
        <v>0</v>
      </c>
      <c r="H12" s="52">
        <v>0</v>
      </c>
      <c r="I12" s="52">
        <f t="shared" si="1"/>
        <v>2602.432507</v>
      </c>
      <c r="J12" s="52">
        <v>2901.4698349999999</v>
      </c>
      <c r="K12" s="52">
        <v>0</v>
      </c>
      <c r="L12" s="52">
        <v>0</v>
      </c>
      <c r="M12" s="52">
        <f t="shared" si="2"/>
        <v>2901.4698349999999</v>
      </c>
    </row>
    <row r="13" spans="1:13">
      <c r="I13" s="53"/>
    </row>
    <row r="14" spans="1:13">
      <c r="I14" s="53"/>
    </row>
    <row r="15" spans="1:13">
      <c r="I15" s="53"/>
    </row>
    <row r="16" spans="1:13">
      <c r="A16" s="43">
        <v>2010</v>
      </c>
      <c r="B16" s="43"/>
      <c r="C16" s="43" t="s">
        <v>2</v>
      </c>
      <c r="D16" s="43" t="s">
        <v>70</v>
      </c>
      <c r="E16" s="43" t="s">
        <v>3</v>
      </c>
      <c r="F16" s="43" t="s">
        <v>113</v>
      </c>
      <c r="G16" s="43" t="s">
        <v>79</v>
      </c>
      <c r="H16" s="43" t="s">
        <v>117</v>
      </c>
      <c r="I16" s="43" t="s">
        <v>118</v>
      </c>
      <c r="J16" s="43" t="s">
        <v>119</v>
      </c>
    </row>
    <row r="17" spans="1:11">
      <c r="A17" s="51" t="s">
        <v>78</v>
      </c>
      <c r="B17" s="51"/>
      <c r="C17" s="51"/>
      <c r="D17" s="51"/>
      <c r="E17" s="51"/>
      <c r="F17" s="43"/>
      <c r="G17" s="43"/>
      <c r="H17" s="43"/>
      <c r="I17" s="43"/>
      <c r="J17" s="54">
        <f>SUM(J18:J22)</f>
        <v>88452087.965208367</v>
      </c>
    </row>
    <row r="18" spans="1:11">
      <c r="A18" s="51" t="s">
        <v>54</v>
      </c>
      <c r="B18" s="51" t="s">
        <v>120</v>
      </c>
      <c r="C18" s="54">
        <v>430662249446</v>
      </c>
      <c r="D18" s="54">
        <v>491131955423</v>
      </c>
      <c r="E18" s="54">
        <v>151290468150</v>
      </c>
      <c r="F18" s="54">
        <f>SUM(C18:E18)</f>
        <v>1073084673019</v>
      </c>
      <c r="G18" s="52">
        <v>1.02</v>
      </c>
      <c r="H18" s="52">
        <v>54.3</v>
      </c>
      <c r="I18" s="55">
        <f>(G18/10^6)*(H18*10^3)</f>
        <v>5.5385999999999998E-2</v>
      </c>
      <c r="J18" s="54">
        <f>F18*(I18/1000)</f>
        <v>59433867.699830331</v>
      </c>
      <c r="K18" s="56"/>
    </row>
    <row r="19" spans="1:11">
      <c r="A19" s="51" t="s">
        <v>43</v>
      </c>
      <c r="B19" s="51" t="s">
        <v>122</v>
      </c>
      <c r="C19" s="54">
        <v>16043174</v>
      </c>
      <c r="D19" s="54">
        <v>0</v>
      </c>
      <c r="E19" s="54">
        <v>0</v>
      </c>
      <c r="F19" s="54">
        <f>SUM(C19:E19)</f>
        <v>16043174</v>
      </c>
      <c r="G19" s="52">
        <f>10.47*1000</f>
        <v>10470</v>
      </c>
      <c r="H19" s="52">
        <v>90.9</v>
      </c>
      <c r="I19" s="55">
        <f>(G19/10^6)*(H19*10^3)</f>
        <v>951.72299999999996</v>
      </c>
      <c r="J19" s="54">
        <f>F19*(I19/1000)</f>
        <v>15268657.688802</v>
      </c>
      <c r="K19" s="56"/>
    </row>
    <row r="20" spans="1:11">
      <c r="A20" s="51" t="s">
        <v>116</v>
      </c>
      <c r="B20" s="51" t="s">
        <v>122</v>
      </c>
      <c r="C20" s="54">
        <v>0</v>
      </c>
      <c r="D20" s="54">
        <v>3646898</v>
      </c>
      <c r="E20" s="54">
        <v>1855262</v>
      </c>
      <c r="F20" s="54">
        <f>SUM(C20:E20)</f>
        <v>5502160</v>
      </c>
      <c r="G20" s="52">
        <f>26.37*1000</f>
        <v>26370</v>
      </c>
      <c r="H20" s="52">
        <v>89.5</v>
      </c>
      <c r="I20" s="55">
        <f>(G20/10^6)*(H20*10^3)</f>
        <v>2360.1150000000002</v>
      </c>
      <c r="J20" s="54">
        <f>F20*(I20/1000)</f>
        <v>12985730.348400002</v>
      </c>
      <c r="K20" s="56"/>
    </row>
    <row r="21" spans="1:11">
      <c r="A21" s="51" t="s">
        <v>71</v>
      </c>
      <c r="B21" s="51" t="s">
        <v>81</v>
      </c>
      <c r="C21" s="54">
        <v>140084467</v>
      </c>
      <c r="D21" s="54">
        <v>87347782</v>
      </c>
      <c r="E21" s="54">
        <v>5797497</v>
      </c>
      <c r="F21" s="54">
        <f>SUM(C21:E21)</f>
        <v>233229746</v>
      </c>
      <c r="G21" s="52">
        <v>39.770000000000003</v>
      </c>
      <c r="H21" s="52">
        <v>75.5</v>
      </c>
      <c r="I21" s="55">
        <f>(G21/10^6)*(H21*10^3)</f>
        <v>3.0026350000000002</v>
      </c>
      <c r="J21" s="54">
        <f>F21*(I21/1000)</f>
        <v>700303.79838070995</v>
      </c>
      <c r="K21" s="56"/>
    </row>
    <row r="22" spans="1:11">
      <c r="A22" s="51" t="s">
        <v>75</v>
      </c>
      <c r="B22" s="51" t="s">
        <v>81</v>
      </c>
      <c r="C22" s="54">
        <v>11865427</v>
      </c>
      <c r="D22" s="54">
        <v>10853795</v>
      </c>
      <c r="E22" s="54">
        <v>1307336</v>
      </c>
      <c r="F22" s="54">
        <f>SUM(C22:E22)</f>
        <v>24026558</v>
      </c>
      <c r="G22" s="52">
        <v>36.42</v>
      </c>
      <c r="H22" s="52">
        <v>72.599999999999994</v>
      </c>
      <c r="I22" s="55">
        <f>(G22/10^6)*(H22*10^3)</f>
        <v>2.6440920000000001</v>
      </c>
      <c r="J22" s="54">
        <f>F22*(I22/1000)</f>
        <v>63528.429795336007</v>
      </c>
      <c r="K22" s="56"/>
    </row>
    <row r="25" spans="1:11">
      <c r="A25" s="43">
        <v>2009</v>
      </c>
      <c r="B25" s="43"/>
      <c r="C25" s="43" t="s">
        <v>2</v>
      </c>
      <c r="D25" s="43" t="s">
        <v>70</v>
      </c>
      <c r="E25" s="43" t="s">
        <v>3</v>
      </c>
      <c r="F25" s="43" t="s">
        <v>113</v>
      </c>
      <c r="G25" s="43" t="s">
        <v>79</v>
      </c>
      <c r="H25" s="43" t="s">
        <v>117</v>
      </c>
      <c r="I25" s="43" t="s">
        <v>118</v>
      </c>
      <c r="J25" s="43" t="s">
        <v>119</v>
      </c>
    </row>
    <row r="26" spans="1:11">
      <c r="A26" s="51" t="s">
        <v>78</v>
      </c>
      <c r="B26" s="51"/>
      <c r="C26" s="51"/>
      <c r="D26" s="51"/>
      <c r="E26" s="51"/>
      <c r="F26" s="43"/>
      <c r="G26" s="43"/>
      <c r="H26" s="43"/>
      <c r="I26" s="43"/>
      <c r="J26" s="54">
        <f>SUM(J27:J31)</f>
        <v>82178673.000066057</v>
      </c>
    </row>
    <row r="27" spans="1:11">
      <c r="A27" s="51" t="s">
        <v>54</v>
      </c>
      <c r="B27" s="51" t="s">
        <v>120</v>
      </c>
      <c r="C27" s="54">
        <v>369146214392</v>
      </c>
      <c r="D27" s="54">
        <v>459228417361</v>
      </c>
      <c r="E27" s="54">
        <v>140550086056</v>
      </c>
      <c r="F27" s="54">
        <f>SUM(C27:E27)</f>
        <v>968924717809</v>
      </c>
      <c r="G27" s="52">
        <v>1.02</v>
      </c>
      <c r="H27" s="52">
        <v>54.3</v>
      </c>
      <c r="I27" s="55">
        <f>(G27/10^6)*(H27*10^3)</f>
        <v>5.5385999999999998E-2</v>
      </c>
      <c r="J27" s="54">
        <f>F27*(I27/1000)</f>
        <v>53664864.420569271</v>
      </c>
      <c r="K27" s="56"/>
    </row>
    <row r="28" spans="1:11">
      <c r="A28" s="51" t="s">
        <v>43</v>
      </c>
      <c r="B28" s="51" t="s">
        <v>122</v>
      </c>
      <c r="C28" s="54">
        <v>15818265</v>
      </c>
      <c r="D28" s="54">
        <v>0</v>
      </c>
      <c r="E28" s="54">
        <v>0</v>
      </c>
      <c r="F28" s="54">
        <f>SUM(C28:E28)</f>
        <v>15818265</v>
      </c>
      <c r="G28" s="52">
        <f>10.47*1000</f>
        <v>10470</v>
      </c>
      <c r="H28" s="52">
        <v>90.9</v>
      </c>
      <c r="I28" s="55">
        <f>(G28/10^6)*(H28*10^3)</f>
        <v>951.72299999999996</v>
      </c>
      <c r="J28" s="54">
        <f>F28*(I28/1000)</f>
        <v>15054606.620595001</v>
      </c>
      <c r="K28" s="56"/>
    </row>
    <row r="29" spans="1:11">
      <c r="A29" s="51" t="s">
        <v>116</v>
      </c>
      <c r="B29" s="51" t="s">
        <v>122</v>
      </c>
      <c r="C29" s="54">
        <v>0</v>
      </c>
      <c r="D29" s="54">
        <v>3645721</v>
      </c>
      <c r="E29" s="54">
        <v>1840527</v>
      </c>
      <c r="F29" s="54">
        <f>SUM(C29:E29)</f>
        <v>5486248</v>
      </c>
      <c r="G29" s="52">
        <f>26.37*1000</f>
        <v>26370</v>
      </c>
      <c r="H29" s="52">
        <v>89.5</v>
      </c>
      <c r="I29" s="55">
        <f>(G29/10^6)*(H29*10^3)</f>
        <v>2360.1150000000002</v>
      </c>
      <c r="J29" s="54">
        <f>F29*(I29/1000)</f>
        <v>12948176.198520003</v>
      </c>
      <c r="K29" s="56"/>
    </row>
    <row r="30" spans="1:11">
      <c r="A30" s="51" t="s">
        <v>71</v>
      </c>
      <c r="B30" s="51" t="s">
        <v>81</v>
      </c>
      <c r="C30" s="54">
        <v>111039065</v>
      </c>
      <c r="D30" s="54">
        <v>38180874</v>
      </c>
      <c r="E30" s="54">
        <v>8797506</v>
      </c>
      <c r="F30" s="54">
        <f>SUM(C30:E30)</f>
        <v>158017445</v>
      </c>
      <c r="G30" s="52">
        <v>39.770000000000003</v>
      </c>
      <c r="H30" s="52">
        <v>75.5</v>
      </c>
      <c r="I30" s="55">
        <f>(G30/10^6)*(H30*10^3)</f>
        <v>3.0026350000000002</v>
      </c>
      <c r="J30" s="54">
        <f>F30*(I30/1000)</f>
        <v>474468.71096757503</v>
      </c>
      <c r="K30" s="56"/>
    </row>
    <row r="31" spans="1:11">
      <c r="A31" s="51" t="s">
        <v>75</v>
      </c>
      <c r="B31" s="51" t="s">
        <v>81</v>
      </c>
      <c r="C31" s="54">
        <v>12140891</v>
      </c>
      <c r="D31" s="54"/>
      <c r="E31" s="54">
        <v>1685046</v>
      </c>
      <c r="F31" s="54">
        <f>SUM(C31:E31)</f>
        <v>13825937</v>
      </c>
      <c r="G31" s="52">
        <v>36.42</v>
      </c>
      <c r="H31" s="52">
        <v>72.599999999999994</v>
      </c>
      <c r="I31" s="55">
        <f>(G31/10^6)*(H31*10^3)</f>
        <v>2.6440920000000001</v>
      </c>
      <c r="J31" s="54">
        <f>F31*(I31/1000)</f>
        <v>36557.049414204004</v>
      </c>
      <c r="K31" s="56"/>
    </row>
    <row r="34" spans="1:11">
      <c r="A34" s="43">
        <v>2008</v>
      </c>
      <c r="B34" s="43"/>
      <c r="C34" s="43" t="s">
        <v>2</v>
      </c>
      <c r="D34" s="43" t="s">
        <v>70</v>
      </c>
      <c r="E34" s="43" t="s">
        <v>3</v>
      </c>
      <c r="F34" s="43" t="s">
        <v>113</v>
      </c>
      <c r="G34" s="43" t="s">
        <v>79</v>
      </c>
      <c r="H34" s="43" t="s">
        <v>117</v>
      </c>
      <c r="I34" s="43" t="s">
        <v>118</v>
      </c>
      <c r="J34" s="43" t="s">
        <v>119</v>
      </c>
    </row>
    <row r="35" spans="1:11">
      <c r="A35" s="51" t="s">
        <v>78</v>
      </c>
      <c r="B35" s="51"/>
      <c r="C35" s="51"/>
      <c r="D35" s="51"/>
      <c r="E35" s="51"/>
      <c r="F35" s="43"/>
      <c r="G35" s="43"/>
      <c r="H35" s="43"/>
      <c r="I35" s="43"/>
      <c r="J35" s="54">
        <f>SUM(J36:J40)</f>
        <v>84083369.41802679</v>
      </c>
    </row>
    <row r="36" spans="1:11">
      <c r="A36" s="51" t="s">
        <v>54</v>
      </c>
      <c r="B36" s="51" t="s">
        <v>120</v>
      </c>
      <c r="C36" s="54">
        <v>340739529461</v>
      </c>
      <c r="D36" s="54">
        <v>490866999785</v>
      </c>
      <c r="E36" s="54">
        <v>145410364035</v>
      </c>
      <c r="F36" s="54">
        <f>SUM(C36:E36)</f>
        <v>977016893281</v>
      </c>
      <c r="G36" s="52">
        <v>1.02</v>
      </c>
      <c r="H36" s="52">
        <v>54.3</v>
      </c>
      <c r="I36" s="55">
        <f>(G36/10^6)*(H36*10^3)</f>
        <v>5.5385999999999998E-2</v>
      </c>
      <c r="J36" s="54">
        <f>F36*(I36/1000)</f>
        <v>54113057.651261464</v>
      </c>
      <c r="K36" s="56"/>
    </row>
    <row r="37" spans="1:11">
      <c r="A37" s="51" t="s">
        <v>43</v>
      </c>
      <c r="B37" s="51" t="s">
        <v>122</v>
      </c>
      <c r="C37" s="54">
        <v>16407465</v>
      </c>
      <c r="D37" s="54">
        <v>0</v>
      </c>
      <c r="E37" s="54">
        <v>0</v>
      </c>
      <c r="F37" s="54">
        <f>SUM(C37:E37)</f>
        <v>16407465</v>
      </c>
      <c r="G37" s="52">
        <f>10.47*1000</f>
        <v>10470</v>
      </c>
      <c r="H37" s="52">
        <v>90.9</v>
      </c>
      <c r="I37" s="55">
        <f>(G37/10^6)*(H37*10^3)</f>
        <v>951.72299999999996</v>
      </c>
      <c r="J37" s="54">
        <f>F37*(I37/1000)</f>
        <v>15615361.812194999</v>
      </c>
      <c r="K37" s="56"/>
    </row>
    <row r="38" spans="1:11">
      <c r="A38" s="51" t="s">
        <v>116</v>
      </c>
      <c r="B38" s="51" t="s">
        <v>122</v>
      </c>
      <c r="C38" s="54">
        <v>0</v>
      </c>
      <c r="D38" s="54">
        <v>3711791</v>
      </c>
      <c r="E38" s="54">
        <v>1866776</v>
      </c>
      <c r="F38" s="54">
        <f>SUM(C38:E38)</f>
        <v>5578567</v>
      </c>
      <c r="G38" s="52">
        <f>26.37*1000</f>
        <v>26370</v>
      </c>
      <c r="H38" s="52">
        <v>89.5</v>
      </c>
      <c r="I38" s="55">
        <f>(G38/10^6)*(H38*10^3)</f>
        <v>2360.1150000000002</v>
      </c>
      <c r="J38" s="54">
        <f>F38*(I38/1000)</f>
        <v>13166059.655205002</v>
      </c>
      <c r="K38" s="56"/>
    </row>
    <row r="39" spans="1:11">
      <c r="A39" s="51" t="s">
        <v>71</v>
      </c>
      <c r="B39" s="51" t="s">
        <v>81</v>
      </c>
      <c r="C39" s="54">
        <v>247441682</v>
      </c>
      <c r="D39" s="54">
        <v>93212260</v>
      </c>
      <c r="E39" s="54">
        <v>9555452</v>
      </c>
      <c r="F39" s="54">
        <f>SUM(C39:E39)</f>
        <v>350209394</v>
      </c>
      <c r="G39" s="52">
        <v>39.770000000000003</v>
      </c>
      <c r="H39" s="52">
        <v>75.5</v>
      </c>
      <c r="I39" s="55">
        <f>(G39/10^6)*(H39*10^3)</f>
        <v>3.0026350000000002</v>
      </c>
      <c r="J39" s="54">
        <f>F39*(I39/1000)</f>
        <v>1051550.9837531899</v>
      </c>
      <c r="K39" s="56"/>
    </row>
    <row r="40" spans="1:11">
      <c r="A40" s="51" t="s">
        <v>75</v>
      </c>
      <c r="B40" s="51" t="s">
        <v>81</v>
      </c>
      <c r="C40" s="54">
        <v>6792039</v>
      </c>
      <c r="D40" s="54">
        <v>43698832</v>
      </c>
      <c r="E40" s="54">
        <v>1451087</v>
      </c>
      <c r="F40" s="54">
        <f>SUM(C40:E40)</f>
        <v>51941958</v>
      </c>
      <c r="G40" s="52">
        <v>36.42</v>
      </c>
      <c r="H40" s="52">
        <v>72.599999999999994</v>
      </c>
      <c r="I40" s="55">
        <f>(G40/10^6)*(H40*10^3)</f>
        <v>2.6440920000000001</v>
      </c>
      <c r="J40" s="54">
        <f>F40*(I40/1000)</f>
        <v>137339.31561213601</v>
      </c>
      <c r="K40" s="56"/>
    </row>
    <row r="41" spans="1:11">
      <c r="K41" s="56"/>
    </row>
  </sheetData>
  <mergeCells count="3">
    <mergeCell ref="J1:M1"/>
    <mergeCell ref="F1:I1"/>
    <mergeCell ref="B1:E1"/>
  </mergeCells>
  <phoneticPr fontId="2" type="noConversion"/>
  <pageMargins left="0.75" right="0.75" top="1" bottom="1" header="0.5" footer="0.5"/>
  <pageSetup paperSize="9" orientation="landscape" r:id="rId1"/>
  <headerFooter alignWithMargins="0"/>
  <ignoredErrors>
    <ignoredError sqref="I3:I4 I5 M3:M5 E3:E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2.75"/>
  <cols>
    <col min="1" max="1" width="47.28515625" style="27" bestFit="1" customWidth="1"/>
    <col min="2" max="2" width="24.28515625" style="27" bestFit="1" customWidth="1"/>
    <col min="3" max="3" width="15.42578125" style="27" bestFit="1" customWidth="1"/>
    <col min="4" max="4" width="18.42578125" style="27" bestFit="1" customWidth="1"/>
    <col min="5" max="5" width="12.7109375" style="27" customWidth="1"/>
    <col min="6" max="6" width="13.85546875" style="27" bestFit="1" customWidth="1"/>
    <col min="7" max="7" width="10.7109375" style="27" customWidth="1"/>
    <col min="8" max="8" width="9.140625" style="27"/>
    <col min="9" max="9" width="13.85546875" style="27" bestFit="1" customWidth="1"/>
    <col min="10" max="16384" width="9.140625" style="27"/>
  </cols>
  <sheetData>
    <row r="1" spans="1:7">
      <c r="A1" s="42" t="s">
        <v>144</v>
      </c>
      <c r="B1" s="42" t="s">
        <v>145</v>
      </c>
      <c r="C1" s="42" t="s">
        <v>130</v>
      </c>
      <c r="D1" s="27" t="s">
        <v>146</v>
      </c>
    </row>
    <row r="2" spans="1:7">
      <c r="A2" s="42"/>
      <c r="B2" s="42"/>
      <c r="C2" s="57">
        <f>SUM(C3:C10)</f>
        <v>32934252047</v>
      </c>
      <c r="D2" s="58">
        <f>((C2/10^6)/'OM 2010'!E3)*100</f>
        <v>20.559369862592799</v>
      </c>
      <c r="E2" s="59" t="s">
        <v>138</v>
      </c>
    </row>
    <row r="3" spans="1:7">
      <c r="A3" s="60" t="s">
        <v>137</v>
      </c>
      <c r="B3" s="61">
        <v>40501</v>
      </c>
      <c r="C3" s="62">
        <v>1584220065</v>
      </c>
      <c r="D3" s="63"/>
      <c r="E3" s="64"/>
    </row>
    <row r="4" spans="1:7">
      <c r="A4" s="65" t="s">
        <v>110</v>
      </c>
      <c r="B4" s="61">
        <v>40072</v>
      </c>
      <c r="C4" s="66">
        <v>4643224142</v>
      </c>
      <c r="D4" s="67"/>
    </row>
    <row r="5" spans="1:7">
      <c r="A5" s="65" t="s">
        <v>139</v>
      </c>
      <c r="B5" s="61">
        <v>40071</v>
      </c>
      <c r="C5" s="66">
        <v>79461380</v>
      </c>
      <c r="D5" s="67"/>
    </row>
    <row r="6" spans="1:7">
      <c r="A6" s="65" t="s">
        <v>140</v>
      </c>
      <c r="B6" s="61">
        <v>40071</v>
      </c>
      <c r="C6" s="66">
        <v>76753860</v>
      </c>
      <c r="D6" s="67"/>
    </row>
    <row r="7" spans="1:7">
      <c r="A7" s="65" t="s">
        <v>111</v>
      </c>
      <c r="B7" s="61">
        <v>39873</v>
      </c>
      <c r="C7" s="66">
        <v>4431921700</v>
      </c>
      <c r="D7" s="67"/>
    </row>
    <row r="8" spans="1:7">
      <c r="A8" s="65" t="s">
        <v>112</v>
      </c>
      <c r="B8" s="68">
        <v>39644</v>
      </c>
      <c r="C8" s="66">
        <v>5090016200</v>
      </c>
      <c r="D8" s="67"/>
    </row>
    <row r="9" spans="1:7">
      <c r="A9" s="65" t="s">
        <v>131</v>
      </c>
      <c r="B9" s="68">
        <v>39600</v>
      </c>
      <c r="C9" s="69">
        <v>7124721800</v>
      </c>
      <c r="D9" s="67"/>
    </row>
    <row r="10" spans="1:7">
      <c r="A10" s="65" t="s">
        <v>132</v>
      </c>
      <c r="B10" s="68">
        <v>39508</v>
      </c>
      <c r="C10" s="69">
        <v>9903932900</v>
      </c>
      <c r="D10" s="67"/>
    </row>
    <row r="13" spans="1:7">
      <c r="A13" s="51">
        <v>2010</v>
      </c>
      <c r="B13" s="51"/>
      <c r="C13" s="43" t="s">
        <v>113</v>
      </c>
      <c r="D13" s="43" t="s">
        <v>79</v>
      </c>
      <c r="E13" s="43" t="s">
        <v>117</v>
      </c>
      <c r="F13" s="43" t="s">
        <v>118</v>
      </c>
      <c r="G13" s="43" t="s">
        <v>119</v>
      </c>
    </row>
    <row r="14" spans="1:7">
      <c r="A14" s="51" t="s">
        <v>78</v>
      </c>
      <c r="B14" s="51"/>
      <c r="C14" s="43"/>
      <c r="D14" s="43"/>
      <c r="E14" s="43"/>
      <c r="F14" s="43"/>
      <c r="G14" s="54">
        <f>SUM(G15:G19)</f>
        <v>13933411.898134157</v>
      </c>
    </row>
    <row r="15" spans="1:7">
      <c r="A15" s="51" t="s">
        <v>54</v>
      </c>
      <c r="B15" s="51" t="s">
        <v>120</v>
      </c>
      <c r="C15" s="54">
        <v>251512881819</v>
      </c>
      <c r="D15" s="52">
        <v>1.02</v>
      </c>
      <c r="E15" s="52">
        <v>54.3</v>
      </c>
      <c r="F15" s="55">
        <f>(D15/10^6)*(E15*10^3)</f>
        <v>5.5385999999999998E-2</v>
      </c>
      <c r="G15" s="54">
        <f>C15*(F15/1000)</f>
        <v>13930292.472427133</v>
      </c>
    </row>
    <row r="16" spans="1:7">
      <c r="A16" s="51" t="s">
        <v>43</v>
      </c>
      <c r="B16" s="51" t="s">
        <v>122</v>
      </c>
      <c r="C16" s="54">
        <v>0</v>
      </c>
      <c r="D16" s="52">
        <f>10.47*1000</f>
        <v>10470</v>
      </c>
      <c r="E16" s="52">
        <v>90.9</v>
      </c>
      <c r="F16" s="55">
        <f>(D16/10^6)*(E16*10^3)</f>
        <v>951.72299999999996</v>
      </c>
      <c r="G16" s="54">
        <f>C16*(F16/1000)</f>
        <v>0</v>
      </c>
    </row>
    <row r="17" spans="1:7">
      <c r="A17" s="51" t="s">
        <v>116</v>
      </c>
      <c r="B17" s="51" t="s">
        <v>122</v>
      </c>
      <c r="C17" s="54">
        <v>0</v>
      </c>
      <c r="D17" s="52">
        <f>26.37*1000</f>
        <v>26370</v>
      </c>
      <c r="E17" s="52">
        <v>89.5</v>
      </c>
      <c r="F17" s="55">
        <f>(D17/10^6)*(E17*10^3)</f>
        <v>2360.1150000000002</v>
      </c>
      <c r="G17" s="54">
        <f>C17*(F17/1000)</f>
        <v>0</v>
      </c>
    </row>
    <row r="18" spans="1:7">
      <c r="A18" s="51" t="s">
        <v>71</v>
      </c>
      <c r="B18" s="51" t="s">
        <v>81</v>
      </c>
      <c r="C18" s="54">
        <v>0</v>
      </c>
      <c r="D18" s="52">
        <v>39.770000000000003</v>
      </c>
      <c r="E18" s="52">
        <v>75.5</v>
      </c>
      <c r="F18" s="55">
        <f>(D18/10^6)*(E18*10^3)</f>
        <v>3.0026350000000002</v>
      </c>
      <c r="G18" s="54">
        <f>C18*(F18/1000)</f>
        <v>0</v>
      </c>
    </row>
    <row r="19" spans="1:7">
      <c r="A19" s="51" t="s">
        <v>75</v>
      </c>
      <c r="B19" s="51" t="s">
        <v>81</v>
      </c>
      <c r="C19" s="54">
        <v>1179772</v>
      </c>
      <c r="D19" s="52">
        <v>36.42</v>
      </c>
      <c r="E19" s="52">
        <v>72.599999999999994</v>
      </c>
      <c r="F19" s="55">
        <f>(D19/10^6)*(E19*10^3)</f>
        <v>2.6440920000000001</v>
      </c>
      <c r="G19" s="54">
        <f>C19*(F19/1000)</f>
        <v>3119.4257070240001</v>
      </c>
    </row>
    <row r="21" spans="1:7">
      <c r="A21" s="71" t="s">
        <v>147</v>
      </c>
    </row>
    <row r="22" spans="1:7">
      <c r="A22" s="72" t="s">
        <v>121</v>
      </c>
    </row>
    <row r="23" spans="1:7">
      <c r="A23" s="73">
        <f>G14/(C2/1000)</f>
        <v>0.4230675066872624</v>
      </c>
    </row>
    <row r="31" spans="1:7">
      <c r="B31" s="7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1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/>
  <cols>
    <col min="1" max="5" width="15.7109375" style="31" customWidth="1"/>
    <col min="6" max="21" width="14.7109375" style="31" customWidth="1"/>
    <col min="22" max="16384" width="9.140625" style="31"/>
  </cols>
  <sheetData>
    <row r="1" spans="1:21">
      <c r="B1" s="82" t="s">
        <v>148</v>
      </c>
      <c r="C1" s="82"/>
      <c r="D1" s="82"/>
      <c r="E1" s="82"/>
      <c r="F1" s="82" t="s">
        <v>149</v>
      </c>
      <c r="G1" s="82"/>
      <c r="H1" s="82"/>
      <c r="I1" s="82"/>
      <c r="J1" s="82" t="s">
        <v>150</v>
      </c>
      <c r="K1" s="82"/>
      <c r="L1" s="82"/>
      <c r="M1" s="82"/>
      <c r="N1" s="82" t="s">
        <v>151</v>
      </c>
      <c r="O1" s="82"/>
      <c r="P1" s="82"/>
      <c r="Q1" s="82"/>
      <c r="R1" s="82" t="s">
        <v>152</v>
      </c>
      <c r="S1" s="82"/>
      <c r="T1" s="82"/>
      <c r="U1" s="82"/>
    </row>
    <row r="2" spans="1:21">
      <c r="B2" s="74" t="s">
        <v>2</v>
      </c>
      <c r="C2" s="74" t="s">
        <v>70</v>
      </c>
      <c r="D2" s="74" t="s">
        <v>3</v>
      </c>
      <c r="E2" s="74" t="s">
        <v>78</v>
      </c>
      <c r="F2" s="74" t="s">
        <v>2</v>
      </c>
      <c r="G2" s="74" t="s">
        <v>70</v>
      </c>
      <c r="H2" s="74" t="s">
        <v>3</v>
      </c>
      <c r="I2" s="74" t="s">
        <v>78</v>
      </c>
      <c r="J2" s="74" t="s">
        <v>2</v>
      </c>
      <c r="K2" s="74" t="s">
        <v>70</v>
      </c>
      <c r="L2" s="74" t="s">
        <v>3</v>
      </c>
      <c r="M2" s="75" t="s">
        <v>78</v>
      </c>
      <c r="N2" s="74" t="s">
        <v>2</v>
      </c>
      <c r="O2" s="74" t="s">
        <v>70</v>
      </c>
      <c r="P2" s="74" t="s">
        <v>3</v>
      </c>
      <c r="Q2" s="75" t="s">
        <v>78</v>
      </c>
      <c r="R2" s="74" t="s">
        <v>2</v>
      </c>
      <c r="S2" s="74" t="s">
        <v>70</v>
      </c>
      <c r="T2" s="74" t="s">
        <v>3</v>
      </c>
      <c r="U2" s="75" t="s">
        <v>78</v>
      </c>
    </row>
    <row r="3" spans="1:21">
      <c r="A3" s="45" t="s">
        <v>78</v>
      </c>
      <c r="B3" s="46">
        <f>B4+B5</f>
        <v>78517.704571000009</v>
      </c>
      <c r="C3" s="46">
        <f>C4+C5</f>
        <v>67775.983460000003</v>
      </c>
      <c r="D3" s="46">
        <f>D4+D5</f>
        <v>13897.272427</v>
      </c>
      <c r="E3" s="46">
        <f>SUM(B3:D3)</f>
        <v>160190.96045800002</v>
      </c>
      <c r="F3" s="46">
        <f>F4+F5</f>
        <v>66488.098828000002</v>
      </c>
      <c r="G3" s="46">
        <f>G4+G5</f>
        <v>64840.722615000006</v>
      </c>
      <c r="H3" s="46">
        <f>H4+H5</f>
        <v>13971.372370000001</v>
      </c>
      <c r="I3" s="46">
        <f>SUM(F3:H3)</f>
        <v>145300.19381299999</v>
      </c>
      <c r="J3" s="46">
        <f>J4+J5</f>
        <v>63719.023731000008</v>
      </c>
      <c r="K3" s="46">
        <f>K4+K5</f>
        <v>67420.142290000003</v>
      </c>
      <c r="L3" s="46">
        <f>L4+L5</f>
        <v>14092.833768</v>
      </c>
      <c r="M3" s="46">
        <f t="shared" ref="M3:M12" si="0">SUM(J3:L3)</f>
        <v>145231.99978900002</v>
      </c>
      <c r="N3" s="46">
        <f>N4+N5</f>
        <v>67704.950245999993</v>
      </c>
      <c r="O3" s="46">
        <f>O4+O5</f>
        <v>62233.439540000007</v>
      </c>
      <c r="P3" s="46">
        <f>P4+P5</f>
        <v>14426.004505000001</v>
      </c>
      <c r="Q3" s="46">
        <f t="shared" ref="Q3:Q12" si="1">SUM(N3:P3)</f>
        <v>144364.394291</v>
      </c>
      <c r="R3" s="46">
        <f>R4+R5</f>
        <v>70409.111801000006</v>
      </c>
      <c r="S3" s="46">
        <f>S4+S5</f>
        <v>55360.645229999995</v>
      </c>
      <c r="T3" s="46">
        <f>T4+T5</f>
        <v>13652.185359000001</v>
      </c>
      <c r="U3" s="46">
        <f t="shared" ref="U3:U12" si="2">SUM(R3:T3)</f>
        <v>139421.94239000001</v>
      </c>
    </row>
    <row r="4" spans="1:21">
      <c r="A4" s="47" t="s">
        <v>115</v>
      </c>
      <c r="B4" s="48">
        <f>B6+B7+B8+B9+B12</f>
        <v>73185.409404000005</v>
      </c>
      <c r="C4" s="48">
        <f>C6+C7+C8+C9+C12</f>
        <v>67775.983460000003</v>
      </c>
      <c r="D4" s="48">
        <f>D6+D7+D8+D9+D12</f>
        <v>11642.333768</v>
      </c>
      <c r="E4" s="48">
        <f t="shared" ref="E4:E12" si="3">SUM(B4:D4)</f>
        <v>152603.72663200001</v>
      </c>
      <c r="F4" s="48">
        <f>F6+F7+F8+F9+F12</f>
        <v>59541.657643999999</v>
      </c>
      <c r="G4" s="48">
        <f>G6+G7+G8+G9+G12</f>
        <v>64840.722615000006</v>
      </c>
      <c r="H4" s="48">
        <f>H6+H7+H8+H9+H12</f>
        <v>11811.42238</v>
      </c>
      <c r="I4" s="48">
        <f t="shared" ref="I4:I12" si="4">SUM(F4:H4)</f>
        <v>136193.802639</v>
      </c>
      <c r="J4" s="48">
        <f>J6+J7+J8+J9+J12</f>
        <v>56791.192527000007</v>
      </c>
      <c r="K4" s="48">
        <f>K6+K7+K8+K9+K12</f>
        <v>67420.142290000003</v>
      </c>
      <c r="L4" s="48">
        <f>L6+L7+L8+L9+L12</f>
        <v>11904.805072000001</v>
      </c>
      <c r="M4" s="48">
        <f t="shared" si="0"/>
        <v>136116.13988900001</v>
      </c>
      <c r="N4" s="48">
        <f>N6+N7+N8+N9+N12</f>
        <v>59765.330198999996</v>
      </c>
      <c r="O4" s="48">
        <f>O6+O7+O8+O9+O12</f>
        <v>62233.439540000007</v>
      </c>
      <c r="P4" s="48">
        <f>P6+P7+P8+P9+P12</f>
        <v>11982.988952</v>
      </c>
      <c r="Q4" s="48">
        <f t="shared" si="1"/>
        <v>133981.758691</v>
      </c>
      <c r="R4" s="48">
        <f>R6+R7+R8+R9+R12</f>
        <v>62480.227025</v>
      </c>
      <c r="S4" s="48">
        <f>S6+S7+S8+S9+S12</f>
        <v>55360.645229999995</v>
      </c>
      <c r="T4" s="48">
        <f>T6+T7+T8+T9+T12</f>
        <v>11619.952139000001</v>
      </c>
      <c r="U4" s="48">
        <f t="shared" si="2"/>
        <v>129460.824394</v>
      </c>
    </row>
    <row r="5" spans="1:21">
      <c r="A5" s="49" t="s">
        <v>114</v>
      </c>
      <c r="B5" s="50">
        <f>B10+B11</f>
        <v>5332.2951670000002</v>
      </c>
      <c r="C5" s="50">
        <f>C10+C11</f>
        <v>0</v>
      </c>
      <c r="D5" s="50">
        <f>D10+D11</f>
        <v>2254.9386589999999</v>
      </c>
      <c r="E5" s="50">
        <f t="shared" si="3"/>
        <v>7587.2338259999997</v>
      </c>
      <c r="F5" s="50">
        <f>F10+F11</f>
        <v>6946.4411840000002</v>
      </c>
      <c r="G5" s="50">
        <f>G10+G11</f>
        <v>0</v>
      </c>
      <c r="H5" s="50">
        <f>H10+H11</f>
        <v>2159.9499900000001</v>
      </c>
      <c r="I5" s="50">
        <f t="shared" si="4"/>
        <v>9106.3911740000003</v>
      </c>
      <c r="J5" s="50">
        <f>J10+J11</f>
        <v>6927.8312040000001</v>
      </c>
      <c r="K5" s="50">
        <f>K10+K11</f>
        <v>0</v>
      </c>
      <c r="L5" s="50">
        <f>L10+L11</f>
        <v>2188.0286959999999</v>
      </c>
      <c r="M5" s="50">
        <f t="shared" si="0"/>
        <v>9115.8598999999995</v>
      </c>
      <c r="N5" s="50">
        <f>N10+N11</f>
        <v>7939.6200470000003</v>
      </c>
      <c r="O5" s="50">
        <f>O10+O11</f>
        <v>0</v>
      </c>
      <c r="P5" s="50">
        <f>P10+P11</f>
        <v>2443.0155530000002</v>
      </c>
      <c r="Q5" s="50">
        <f t="shared" si="1"/>
        <v>10382.635600000001</v>
      </c>
      <c r="R5" s="50">
        <f>R10+R11</f>
        <v>7928.8847759999999</v>
      </c>
      <c r="S5" s="50">
        <f>S10+S11</f>
        <v>0</v>
      </c>
      <c r="T5" s="50">
        <f>T10+T11</f>
        <v>2032.2332200000001</v>
      </c>
      <c r="U5" s="50">
        <f t="shared" si="2"/>
        <v>9961.1179960000009</v>
      </c>
    </row>
    <row r="6" spans="1:21">
      <c r="A6" s="51" t="s">
        <v>109</v>
      </c>
      <c r="B6" s="52">
        <v>27289.027441999999</v>
      </c>
      <c r="C6" s="52">
        <v>15408.42265</v>
      </c>
      <c r="D6" s="52">
        <v>2162.8940969999999</v>
      </c>
      <c r="E6" s="52">
        <f t="shared" si="3"/>
        <v>44860.344188999996</v>
      </c>
      <c r="F6" s="52">
        <v>23463.688569000002</v>
      </c>
      <c r="G6" s="52">
        <v>12388.03141</v>
      </c>
      <c r="H6" s="52">
        <v>2225.6325999999999</v>
      </c>
      <c r="I6" s="52">
        <f t="shared" si="4"/>
        <v>38077.352578999999</v>
      </c>
      <c r="J6" s="52">
        <v>26778.891982000001</v>
      </c>
      <c r="K6" s="52">
        <v>14398.33828</v>
      </c>
      <c r="L6" s="52">
        <v>1996.8313700000001</v>
      </c>
      <c r="M6" s="52">
        <f t="shared" si="0"/>
        <v>43174.061631999997</v>
      </c>
      <c r="N6" s="52">
        <v>30264.997545999999</v>
      </c>
      <c r="O6" s="52">
        <v>17453.586152</v>
      </c>
      <c r="P6" s="52">
        <v>2168.7621429999999</v>
      </c>
      <c r="Q6" s="52">
        <f t="shared" si="1"/>
        <v>49887.345841000002</v>
      </c>
      <c r="R6" s="52">
        <v>31684.998716999999</v>
      </c>
      <c r="S6" s="52">
        <v>14299.43412</v>
      </c>
      <c r="T6" s="52">
        <v>2319.0785740000001</v>
      </c>
      <c r="U6" s="52">
        <f t="shared" si="2"/>
        <v>48303.511410999999</v>
      </c>
    </row>
    <row r="7" spans="1:21">
      <c r="A7" s="51" t="s">
        <v>123</v>
      </c>
      <c r="B7" s="52">
        <v>38338.712219000001</v>
      </c>
      <c r="C7" s="52">
        <v>52367.560810000003</v>
      </c>
      <c r="D7" s="52">
        <v>8655.7649369999999</v>
      </c>
      <c r="E7" s="52">
        <f t="shared" si="3"/>
        <v>99362.037966000004</v>
      </c>
      <c r="F7" s="52">
        <v>33164.464168999999</v>
      </c>
      <c r="G7" s="52">
        <v>52452.691205000003</v>
      </c>
      <c r="H7" s="52">
        <v>8752.1936019999994</v>
      </c>
      <c r="I7" s="52">
        <f t="shared" si="4"/>
        <v>94369.348975999994</v>
      </c>
      <c r="J7" s="52">
        <v>26449.197597999999</v>
      </c>
      <c r="K7" s="52">
        <v>53021.80401</v>
      </c>
      <c r="L7" s="52">
        <v>9029.9008620000004</v>
      </c>
      <c r="M7" s="52">
        <f t="shared" si="0"/>
        <v>88500.902469999986</v>
      </c>
      <c r="N7" s="52">
        <v>24124.08727</v>
      </c>
      <c r="O7" s="52">
        <v>44779.853388000003</v>
      </c>
      <c r="P7" s="52">
        <v>8935.5982739999999</v>
      </c>
      <c r="Q7" s="52">
        <f t="shared" si="1"/>
        <v>77839.53893200001</v>
      </c>
      <c r="R7" s="52">
        <v>24560.838691000001</v>
      </c>
      <c r="S7" s="52">
        <v>41061.211109999997</v>
      </c>
      <c r="T7" s="52">
        <v>8370.3761140000006</v>
      </c>
      <c r="U7" s="52">
        <f t="shared" si="2"/>
        <v>73992.425915</v>
      </c>
    </row>
    <row r="8" spans="1:21">
      <c r="A8" s="51" t="s">
        <v>124</v>
      </c>
      <c r="B8" s="52">
        <v>276.29739499999999</v>
      </c>
      <c r="C8" s="52">
        <v>0</v>
      </c>
      <c r="D8" s="52">
        <v>823.67473399999994</v>
      </c>
      <c r="E8" s="52">
        <f t="shared" si="3"/>
        <v>1099.972129</v>
      </c>
      <c r="F8" s="52">
        <v>309.63083899999998</v>
      </c>
      <c r="G8" s="52">
        <v>0</v>
      </c>
      <c r="H8" s="52">
        <v>833.59617800000001</v>
      </c>
      <c r="I8" s="52">
        <f t="shared" si="4"/>
        <v>1143.2270169999999</v>
      </c>
      <c r="J8" s="52">
        <v>659.333079</v>
      </c>
      <c r="K8" s="52">
        <v>0</v>
      </c>
      <c r="L8" s="52">
        <v>878.07284000000004</v>
      </c>
      <c r="M8" s="52">
        <f t="shared" si="0"/>
        <v>1537.405919</v>
      </c>
      <c r="N8" s="52">
        <v>884.197228</v>
      </c>
      <c r="O8" s="52">
        <v>0</v>
      </c>
      <c r="P8" s="52">
        <v>878.62853500000006</v>
      </c>
      <c r="Q8" s="52">
        <f t="shared" si="1"/>
        <v>1762.8257630000001</v>
      </c>
      <c r="R8" s="52">
        <v>1069.6655880000001</v>
      </c>
      <c r="S8" s="52">
        <v>0</v>
      </c>
      <c r="T8" s="52">
        <v>930.49745099999996</v>
      </c>
      <c r="U8" s="52">
        <f t="shared" si="2"/>
        <v>2000.163039</v>
      </c>
    </row>
    <row r="9" spans="1:21">
      <c r="A9" s="51" t="s">
        <v>125</v>
      </c>
      <c r="B9" s="52">
        <v>3.9840059999999999</v>
      </c>
      <c r="C9" s="52">
        <v>0</v>
      </c>
      <c r="D9" s="52">
        <v>0</v>
      </c>
      <c r="E9" s="52">
        <f t="shared" si="3"/>
        <v>3.9840059999999999</v>
      </c>
      <c r="F9" s="52">
        <v>1.44156</v>
      </c>
      <c r="G9" s="52">
        <v>0</v>
      </c>
      <c r="H9" s="52">
        <v>0</v>
      </c>
      <c r="I9" s="52">
        <f t="shared" si="4"/>
        <v>1.44156</v>
      </c>
      <c r="J9" s="52">
        <v>2.300033</v>
      </c>
      <c r="K9" s="52">
        <v>0</v>
      </c>
      <c r="L9" s="52">
        <v>0</v>
      </c>
      <c r="M9" s="52">
        <f t="shared" si="0"/>
        <v>2.300033</v>
      </c>
      <c r="N9" s="52">
        <v>1.1743399999999999</v>
      </c>
      <c r="O9" s="52">
        <v>0</v>
      </c>
      <c r="P9" s="52">
        <v>0</v>
      </c>
      <c r="Q9" s="52">
        <f t="shared" si="1"/>
        <v>1.1743399999999999</v>
      </c>
      <c r="R9" s="52">
        <v>1.1971259999999999</v>
      </c>
      <c r="S9" s="52">
        <v>0</v>
      </c>
      <c r="T9" s="52">
        <v>0</v>
      </c>
      <c r="U9" s="52">
        <f t="shared" si="2"/>
        <v>1.1971259999999999</v>
      </c>
    </row>
    <row r="10" spans="1:21">
      <c r="A10" s="51" t="s">
        <v>126</v>
      </c>
      <c r="B10" s="52">
        <v>5325.1980540000004</v>
      </c>
      <c r="C10" s="52">
        <v>0</v>
      </c>
      <c r="D10" s="52">
        <v>23.639443</v>
      </c>
      <c r="E10" s="52">
        <f t="shared" si="3"/>
        <v>5348.8374970000004</v>
      </c>
      <c r="F10" s="52">
        <v>6941.738343</v>
      </c>
      <c r="G10" s="52">
        <v>0</v>
      </c>
      <c r="H10" s="52">
        <v>23.972867000000001</v>
      </c>
      <c r="I10" s="52">
        <f t="shared" si="4"/>
        <v>6965.7112100000004</v>
      </c>
      <c r="J10" s="52">
        <v>6926.0230099999999</v>
      </c>
      <c r="K10" s="52">
        <v>0</v>
      </c>
      <c r="L10" s="52">
        <v>28.769933999999999</v>
      </c>
      <c r="M10" s="52">
        <f t="shared" si="0"/>
        <v>6954.7929439999998</v>
      </c>
      <c r="N10" s="52">
        <v>7937.202961</v>
      </c>
      <c r="O10" s="52">
        <v>0</v>
      </c>
      <c r="P10" s="52">
        <v>21.699359999999999</v>
      </c>
      <c r="Q10" s="52">
        <f t="shared" si="1"/>
        <v>7958.9023209999996</v>
      </c>
      <c r="R10" s="52">
        <v>7926.5898569999999</v>
      </c>
      <c r="S10" s="52">
        <v>0</v>
      </c>
      <c r="T10" s="52">
        <v>44.789540000000002</v>
      </c>
      <c r="U10" s="52">
        <f t="shared" si="2"/>
        <v>7971.3793969999997</v>
      </c>
    </row>
    <row r="11" spans="1:21">
      <c r="A11" s="51" t="s">
        <v>127</v>
      </c>
      <c r="B11" s="52">
        <v>7.0971130000000002</v>
      </c>
      <c r="C11" s="52">
        <v>0</v>
      </c>
      <c r="D11" s="52">
        <v>2231.2992159999999</v>
      </c>
      <c r="E11" s="52">
        <f t="shared" si="3"/>
        <v>2238.3963289999997</v>
      </c>
      <c r="F11" s="52">
        <v>4.7028410000000003</v>
      </c>
      <c r="G11" s="52">
        <v>0</v>
      </c>
      <c r="H11" s="52">
        <v>2135.9771230000001</v>
      </c>
      <c r="I11" s="52">
        <f t="shared" si="4"/>
        <v>2140.6799639999999</v>
      </c>
      <c r="J11" s="52">
        <v>1.8081940000000001</v>
      </c>
      <c r="K11" s="52">
        <v>0</v>
      </c>
      <c r="L11" s="52">
        <v>2159.2587619999999</v>
      </c>
      <c r="M11" s="52">
        <f t="shared" si="0"/>
        <v>2161.0669560000001</v>
      </c>
      <c r="N11" s="52">
        <v>2.4170859999999998</v>
      </c>
      <c r="O11" s="52">
        <v>0</v>
      </c>
      <c r="P11" s="52">
        <v>2421.3161930000001</v>
      </c>
      <c r="Q11" s="52">
        <f t="shared" si="1"/>
        <v>2423.733279</v>
      </c>
      <c r="R11" s="52">
        <v>2.2949190000000002</v>
      </c>
      <c r="S11" s="52">
        <v>0</v>
      </c>
      <c r="T11" s="52">
        <v>1987.4436800000001</v>
      </c>
      <c r="U11" s="52">
        <f t="shared" si="2"/>
        <v>1989.738599</v>
      </c>
    </row>
    <row r="12" spans="1:21">
      <c r="A12" s="51" t="s">
        <v>76</v>
      </c>
      <c r="B12" s="52">
        <v>7277.3883420000002</v>
      </c>
      <c r="C12" s="52">
        <v>0</v>
      </c>
      <c r="D12" s="52">
        <v>0</v>
      </c>
      <c r="E12" s="52">
        <f t="shared" si="3"/>
        <v>7277.3883420000002</v>
      </c>
      <c r="F12" s="52">
        <v>2602.432507</v>
      </c>
      <c r="G12" s="52">
        <v>0</v>
      </c>
      <c r="H12" s="52">
        <v>0</v>
      </c>
      <c r="I12" s="52">
        <f t="shared" si="4"/>
        <v>2602.432507</v>
      </c>
      <c r="J12" s="52">
        <v>2901.4698349999999</v>
      </c>
      <c r="K12" s="52">
        <v>0</v>
      </c>
      <c r="L12" s="52">
        <v>0</v>
      </c>
      <c r="M12" s="52">
        <f t="shared" si="0"/>
        <v>2901.4698349999999</v>
      </c>
      <c r="N12" s="52">
        <v>4490.8738149999999</v>
      </c>
      <c r="O12" s="52">
        <v>0</v>
      </c>
      <c r="P12" s="52">
        <v>0</v>
      </c>
      <c r="Q12" s="52">
        <f t="shared" si="1"/>
        <v>4490.8738149999999</v>
      </c>
      <c r="R12" s="52">
        <v>5163.5269029999999</v>
      </c>
      <c r="S12" s="52">
        <v>0</v>
      </c>
      <c r="T12" s="52">
        <v>0</v>
      </c>
      <c r="U12" s="52">
        <f t="shared" si="2"/>
        <v>5163.5269029999999</v>
      </c>
    </row>
    <row r="13" spans="1:21">
      <c r="A13" s="77" t="s">
        <v>136</v>
      </c>
      <c r="B13" s="78"/>
      <c r="C13" s="79"/>
      <c r="D13" s="80"/>
      <c r="E13" s="76">
        <f t="shared" ref="E13" si="5">E5/E3*100</f>
        <v>4.7363682721593223</v>
      </c>
      <c r="F13" s="78"/>
      <c r="G13" s="79"/>
      <c r="H13" s="80"/>
      <c r="I13" s="76">
        <f t="shared" ref="I13:U13" si="6">I5/I3*100</f>
        <v>6.2672945816712691</v>
      </c>
      <c r="J13" s="78"/>
      <c r="K13" s="79"/>
      <c r="L13" s="80"/>
      <c r="M13" s="76">
        <f t="shared" si="6"/>
        <v>6.2767571287622257</v>
      </c>
      <c r="N13" s="78"/>
      <c r="O13" s="79"/>
      <c r="P13" s="80"/>
      <c r="Q13" s="76">
        <f t="shared" si="6"/>
        <v>7.1919642312019025</v>
      </c>
      <c r="R13" s="78"/>
      <c r="S13" s="79"/>
      <c r="T13" s="80"/>
      <c r="U13" s="76">
        <f t="shared" si="6"/>
        <v>7.144584148839443</v>
      </c>
    </row>
    <row r="14" spans="1:21">
      <c r="I14" s="53"/>
      <c r="J14" s="53"/>
      <c r="K14" s="53"/>
      <c r="L14" s="53"/>
    </row>
  </sheetData>
  <mergeCells count="5">
    <mergeCell ref="B1:E1"/>
    <mergeCell ref="J1:M1"/>
    <mergeCell ref="N1:Q1"/>
    <mergeCell ref="F1:I1"/>
    <mergeCell ref="R1:U1"/>
  </mergeCells>
  <phoneticPr fontId="2" type="noConversion"/>
  <pageMargins left="0.75" right="0.75" top="1" bottom="1" header="0.5" footer="0.5"/>
  <pageSetup paperSize="9" orientation="landscape" r:id="rId1"/>
  <headerFooter alignWithMargins="0"/>
  <ignoredErrors>
    <ignoredError sqref="I3:I5 M3:M5 Q3:Q5 U3:U5 E3:E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V63"/>
  <sheetViews>
    <sheetView zoomScaleNormal="100" workbookViewId="0">
      <selection sqref="A1:B1"/>
    </sheetView>
  </sheetViews>
  <sheetFormatPr defaultRowHeight="12.75"/>
  <cols>
    <col min="1" max="1" width="5.7109375" customWidth="1"/>
    <col min="2" max="2" width="31.85546875" bestFit="1" customWidth="1"/>
    <col min="3" max="11" width="10.7109375" customWidth="1"/>
    <col min="12" max="13" width="9.140625" style="20"/>
    <col min="14" max="14" width="5.7109375" style="20" customWidth="1"/>
    <col min="15" max="15" width="15.7109375" style="20" customWidth="1"/>
    <col min="16" max="16" width="10.7109375" style="20" customWidth="1"/>
    <col min="17" max="17" width="16.42578125" style="24" customWidth="1"/>
    <col min="18" max="18" width="19.42578125" style="24" customWidth="1"/>
    <col min="19" max="19" width="14.5703125" style="24" customWidth="1"/>
    <col min="20" max="20" width="15" style="24" customWidth="1"/>
    <col min="21" max="22" width="9.140625" style="23"/>
  </cols>
  <sheetData>
    <row r="1" spans="1:22" ht="15.75">
      <c r="A1" s="93" t="s">
        <v>0</v>
      </c>
      <c r="B1" s="94"/>
      <c r="C1" s="89" t="s">
        <v>31</v>
      </c>
      <c r="D1" s="89"/>
      <c r="E1" s="89"/>
      <c r="F1" s="90" t="s">
        <v>74</v>
      </c>
      <c r="G1" s="90"/>
      <c r="H1" s="90"/>
      <c r="I1" s="88" t="s">
        <v>73</v>
      </c>
      <c r="J1" s="88"/>
      <c r="K1" s="88"/>
      <c r="N1" s="83" t="s">
        <v>155</v>
      </c>
      <c r="O1" s="83"/>
      <c r="P1" s="83" t="s">
        <v>80</v>
      </c>
      <c r="Q1" s="85" t="s">
        <v>159</v>
      </c>
      <c r="R1" s="86"/>
      <c r="S1" s="86"/>
      <c r="T1" s="86"/>
      <c r="U1" s="20"/>
    </row>
    <row r="2" spans="1:22" ht="14.25">
      <c r="A2" s="1"/>
      <c r="B2" s="2"/>
      <c r="C2" s="7" t="s">
        <v>32</v>
      </c>
      <c r="D2" s="7" t="s">
        <v>30</v>
      </c>
      <c r="E2" s="7" t="s">
        <v>29</v>
      </c>
      <c r="F2" s="11" t="s">
        <v>32</v>
      </c>
      <c r="G2" s="11" t="s">
        <v>30</v>
      </c>
      <c r="H2" s="11" t="s">
        <v>29</v>
      </c>
      <c r="I2" s="14" t="s">
        <v>32</v>
      </c>
      <c r="J2" s="14" t="s">
        <v>30</v>
      </c>
      <c r="K2" s="14" t="s">
        <v>29</v>
      </c>
      <c r="N2" s="84"/>
      <c r="O2" s="84"/>
      <c r="P2" s="84"/>
      <c r="Q2" s="21" t="s">
        <v>154</v>
      </c>
      <c r="R2" s="21" t="s">
        <v>156</v>
      </c>
      <c r="S2" s="21" t="s">
        <v>158</v>
      </c>
      <c r="T2" s="21" t="s">
        <v>157</v>
      </c>
      <c r="U2" s="20"/>
      <c r="V2" s="20"/>
    </row>
    <row r="3" spans="1:22" ht="12.75" customHeight="1">
      <c r="A3" s="87" t="s">
        <v>12</v>
      </c>
      <c r="B3" s="87"/>
      <c r="C3" s="8">
        <v>42.3</v>
      </c>
      <c r="D3" s="8">
        <v>40.1</v>
      </c>
      <c r="E3" s="8">
        <v>44.8</v>
      </c>
      <c r="F3" s="12">
        <v>20</v>
      </c>
      <c r="G3" s="12">
        <v>19.399999999999999</v>
      </c>
      <c r="H3" s="12">
        <v>20.6</v>
      </c>
      <c r="I3" s="15">
        <v>73300</v>
      </c>
      <c r="J3" s="15">
        <v>71100</v>
      </c>
      <c r="K3" s="15">
        <v>75500</v>
      </c>
      <c r="N3" s="27" t="s">
        <v>12</v>
      </c>
      <c r="O3" s="27"/>
      <c r="P3" s="22" t="s">
        <v>81</v>
      </c>
      <c r="Q3" s="26">
        <v>8680</v>
      </c>
      <c r="R3" s="26">
        <v>860</v>
      </c>
      <c r="S3" s="26">
        <v>36.33</v>
      </c>
      <c r="T3" s="26">
        <v>34.44</v>
      </c>
      <c r="V3" s="20"/>
    </row>
    <row r="4" spans="1:22">
      <c r="A4" s="87" t="s">
        <v>11</v>
      </c>
      <c r="B4" s="87"/>
      <c r="C4" s="8">
        <v>27.5</v>
      </c>
      <c r="D4" s="8">
        <v>27.5</v>
      </c>
      <c r="E4" s="8">
        <v>28.3</v>
      </c>
      <c r="F4" s="12">
        <v>21</v>
      </c>
      <c r="G4" s="12">
        <v>18.899999999999999</v>
      </c>
      <c r="H4" s="12">
        <v>23.3</v>
      </c>
      <c r="I4" s="15">
        <v>77000</v>
      </c>
      <c r="J4" s="15">
        <v>69300</v>
      </c>
      <c r="K4" s="15">
        <v>85400</v>
      </c>
      <c r="N4" s="27" t="s">
        <v>86</v>
      </c>
      <c r="O4" s="27"/>
      <c r="P4" s="22" t="s">
        <v>81</v>
      </c>
      <c r="Q4" s="26">
        <v>7900</v>
      </c>
      <c r="R4" s="26">
        <v>782.72</v>
      </c>
      <c r="S4" s="26">
        <v>33.07</v>
      </c>
      <c r="T4" s="26">
        <v>31.35</v>
      </c>
      <c r="V4" s="20"/>
    </row>
    <row r="5" spans="1:22">
      <c r="A5" s="87" t="s">
        <v>10</v>
      </c>
      <c r="B5" s="87"/>
      <c r="C5" s="8">
        <v>44.2</v>
      </c>
      <c r="D5" s="8">
        <v>40.9</v>
      </c>
      <c r="E5" s="8">
        <v>46.9</v>
      </c>
      <c r="F5" s="12">
        <v>17.5</v>
      </c>
      <c r="G5" s="12">
        <v>15.9</v>
      </c>
      <c r="H5" s="12">
        <v>19.2</v>
      </c>
      <c r="I5" s="15">
        <v>64200</v>
      </c>
      <c r="J5" s="15">
        <v>58300</v>
      </c>
      <c r="K5" s="15">
        <v>70400</v>
      </c>
      <c r="N5" s="27" t="s">
        <v>54</v>
      </c>
      <c r="O5" s="27"/>
      <c r="P5" s="22"/>
      <c r="Q5" s="26"/>
      <c r="R5" s="26"/>
      <c r="S5" s="26"/>
      <c r="T5" s="26"/>
      <c r="V5" s="20"/>
    </row>
    <row r="6" spans="1:22">
      <c r="A6" s="91" t="s">
        <v>4</v>
      </c>
      <c r="B6" s="92"/>
      <c r="C6" s="29"/>
      <c r="D6" s="16"/>
      <c r="E6" s="17"/>
      <c r="F6" s="29"/>
      <c r="G6" s="16"/>
      <c r="H6" s="17"/>
      <c r="I6" s="28"/>
      <c r="J6" s="18"/>
      <c r="K6" s="19"/>
      <c r="N6" s="27"/>
      <c r="O6" s="27" t="s">
        <v>87</v>
      </c>
      <c r="P6" s="22" t="s">
        <v>82</v>
      </c>
      <c r="Q6" s="26">
        <v>248</v>
      </c>
      <c r="R6" s="26">
        <v>24.57</v>
      </c>
      <c r="S6" s="26">
        <v>1.04</v>
      </c>
      <c r="T6" s="26">
        <v>0.98</v>
      </c>
      <c r="V6" s="20"/>
    </row>
    <row r="7" spans="1:22">
      <c r="A7" s="3"/>
      <c r="B7" s="6" t="s">
        <v>9</v>
      </c>
      <c r="C7" s="8">
        <v>44.3</v>
      </c>
      <c r="D7" s="8">
        <v>42.5</v>
      </c>
      <c r="E7" s="8">
        <v>44.8</v>
      </c>
      <c r="F7" s="12">
        <v>18.899999999999999</v>
      </c>
      <c r="G7" s="12">
        <v>18.399999999999999</v>
      </c>
      <c r="H7" s="12">
        <v>19.899999999999999</v>
      </c>
      <c r="I7" s="15">
        <v>69300</v>
      </c>
      <c r="J7" s="15">
        <v>67500</v>
      </c>
      <c r="K7" s="15">
        <v>73000</v>
      </c>
      <c r="N7" s="27"/>
      <c r="O7" s="27" t="s">
        <v>88</v>
      </c>
      <c r="P7" s="22" t="s">
        <v>82</v>
      </c>
      <c r="Q7" s="26">
        <v>244</v>
      </c>
      <c r="R7" s="26">
        <v>24.18</v>
      </c>
      <c r="S7" s="26">
        <v>1.02</v>
      </c>
      <c r="T7" s="26">
        <v>0.97</v>
      </c>
      <c r="V7" s="20"/>
    </row>
    <row r="8" spans="1:22">
      <c r="A8" s="3"/>
      <c r="B8" s="6" t="s">
        <v>8</v>
      </c>
      <c r="C8" s="8">
        <v>44.3</v>
      </c>
      <c r="D8" s="8">
        <v>42.5</v>
      </c>
      <c r="E8" s="8">
        <v>44.8</v>
      </c>
      <c r="F8" s="12">
        <v>19.100000000000001</v>
      </c>
      <c r="G8" s="12">
        <v>18.399999999999999</v>
      </c>
      <c r="H8" s="12">
        <v>19.899999999999999</v>
      </c>
      <c r="I8" s="15">
        <v>70000</v>
      </c>
      <c r="J8" s="15">
        <v>67500</v>
      </c>
      <c r="K8" s="15">
        <v>73000</v>
      </c>
      <c r="N8" s="27" t="s">
        <v>89</v>
      </c>
      <c r="O8" s="27"/>
      <c r="P8" s="22"/>
      <c r="Q8" s="26"/>
      <c r="R8" s="26"/>
      <c r="S8" s="26"/>
      <c r="T8" s="26"/>
      <c r="V8" s="20"/>
    </row>
    <row r="9" spans="1:22">
      <c r="A9" s="3"/>
      <c r="B9" s="6" t="s">
        <v>7</v>
      </c>
      <c r="C9" s="8">
        <v>44.3</v>
      </c>
      <c r="D9" s="8">
        <v>42.5</v>
      </c>
      <c r="E9" s="8">
        <v>44.8</v>
      </c>
      <c r="F9" s="12">
        <v>19.100000000000001</v>
      </c>
      <c r="G9" s="12">
        <v>18.399999999999999</v>
      </c>
      <c r="H9" s="12">
        <v>19.899999999999999</v>
      </c>
      <c r="I9" s="15">
        <v>70000</v>
      </c>
      <c r="J9" s="15">
        <v>67500</v>
      </c>
      <c r="K9" s="15">
        <v>73000</v>
      </c>
      <c r="N9" s="27"/>
      <c r="O9" s="27" t="s">
        <v>90</v>
      </c>
      <c r="P9" s="22" t="s">
        <v>83</v>
      </c>
      <c r="Q9" s="26">
        <v>11777.78</v>
      </c>
      <c r="R9" s="26">
        <v>1166.93</v>
      </c>
      <c r="S9" s="26">
        <v>49.3</v>
      </c>
      <c r="T9" s="26">
        <v>46.74</v>
      </c>
      <c r="V9" s="20"/>
    </row>
    <row r="10" spans="1:22">
      <c r="A10" s="87" t="s">
        <v>13</v>
      </c>
      <c r="B10" s="87"/>
      <c r="C10" s="8">
        <v>44.1</v>
      </c>
      <c r="D10" s="8">
        <v>42</v>
      </c>
      <c r="E10" s="8">
        <v>45</v>
      </c>
      <c r="F10" s="12">
        <v>19.5</v>
      </c>
      <c r="G10" s="12">
        <v>19</v>
      </c>
      <c r="H10" s="12">
        <v>20.3</v>
      </c>
      <c r="I10" s="15">
        <v>71500</v>
      </c>
      <c r="J10" s="15">
        <v>69700</v>
      </c>
      <c r="K10" s="15">
        <v>74400</v>
      </c>
      <c r="N10" s="27"/>
      <c r="O10" s="27" t="s">
        <v>4</v>
      </c>
      <c r="P10" s="22" t="s">
        <v>81</v>
      </c>
      <c r="Q10" s="26">
        <v>7520</v>
      </c>
      <c r="R10" s="26">
        <v>745.07</v>
      </c>
      <c r="S10" s="26">
        <v>31.48</v>
      </c>
      <c r="T10" s="26">
        <v>29.84</v>
      </c>
      <c r="V10" s="20"/>
    </row>
    <row r="11" spans="1:22">
      <c r="A11" s="87" t="s">
        <v>14</v>
      </c>
      <c r="B11" s="87"/>
      <c r="C11" s="8">
        <v>43.8</v>
      </c>
      <c r="D11" s="8">
        <v>42.4</v>
      </c>
      <c r="E11" s="8">
        <v>45.2</v>
      </c>
      <c r="F11" s="12">
        <v>19.600000000000001</v>
      </c>
      <c r="G11" s="12">
        <v>19.3</v>
      </c>
      <c r="H11" s="12">
        <v>20.100000000000001</v>
      </c>
      <c r="I11" s="15">
        <v>71900</v>
      </c>
      <c r="J11" s="15">
        <v>70800</v>
      </c>
      <c r="K11" s="15">
        <v>73700</v>
      </c>
      <c r="N11" s="27"/>
      <c r="O11" s="27" t="s">
        <v>91</v>
      </c>
      <c r="P11" s="22" t="s">
        <v>81</v>
      </c>
      <c r="Q11" s="26">
        <v>8250</v>
      </c>
      <c r="R11" s="26">
        <v>817.4</v>
      </c>
      <c r="S11" s="26">
        <v>34.53</v>
      </c>
      <c r="T11" s="26">
        <v>32.74</v>
      </c>
      <c r="V11" s="20"/>
    </row>
    <row r="12" spans="1:22">
      <c r="A12" s="87" t="s">
        <v>15</v>
      </c>
      <c r="B12" s="87"/>
      <c r="C12" s="8">
        <v>38.1</v>
      </c>
      <c r="D12" s="8">
        <v>32.1</v>
      </c>
      <c r="E12" s="8">
        <v>45.2</v>
      </c>
      <c r="F12" s="12">
        <v>20</v>
      </c>
      <c r="G12" s="12">
        <v>18.5</v>
      </c>
      <c r="H12" s="12">
        <v>21.6</v>
      </c>
      <c r="I12" s="15">
        <v>73300</v>
      </c>
      <c r="J12" s="15">
        <v>67800</v>
      </c>
      <c r="K12" s="15">
        <v>79200</v>
      </c>
      <c r="N12" s="27"/>
      <c r="O12" s="27" t="s">
        <v>92</v>
      </c>
      <c r="P12" s="22" t="s">
        <v>81</v>
      </c>
      <c r="Q12" s="26">
        <v>8250</v>
      </c>
      <c r="R12" s="26">
        <v>817.4</v>
      </c>
      <c r="S12" s="26">
        <v>34.53</v>
      </c>
      <c r="T12" s="26">
        <v>32.74</v>
      </c>
      <c r="V12" s="20"/>
    </row>
    <row r="13" spans="1:22">
      <c r="A13" s="87" t="s">
        <v>16</v>
      </c>
      <c r="B13" s="87"/>
      <c r="C13" s="8">
        <v>43</v>
      </c>
      <c r="D13" s="8">
        <v>41.4</v>
      </c>
      <c r="E13" s="8">
        <v>43.3</v>
      </c>
      <c r="F13" s="12">
        <v>20.2</v>
      </c>
      <c r="G13" s="12">
        <v>19.8</v>
      </c>
      <c r="H13" s="12">
        <v>20.399999999999999</v>
      </c>
      <c r="I13" s="15">
        <v>74100</v>
      </c>
      <c r="J13" s="15">
        <v>72600</v>
      </c>
      <c r="K13" s="15">
        <v>74800</v>
      </c>
      <c r="N13" s="27"/>
      <c r="O13" s="27" t="s">
        <v>75</v>
      </c>
      <c r="P13" s="22" t="s">
        <v>81</v>
      </c>
      <c r="Q13" s="26">
        <v>8700</v>
      </c>
      <c r="R13" s="26">
        <v>861.98</v>
      </c>
      <c r="S13" s="26">
        <v>36.42</v>
      </c>
      <c r="T13" s="26">
        <v>34.520000000000003</v>
      </c>
      <c r="V13" s="20"/>
    </row>
    <row r="14" spans="1:22">
      <c r="A14" s="87" t="s">
        <v>17</v>
      </c>
      <c r="B14" s="87"/>
      <c r="C14" s="8">
        <v>40.4</v>
      </c>
      <c r="D14" s="8">
        <v>39.799999999999997</v>
      </c>
      <c r="E14" s="8">
        <v>41.7</v>
      </c>
      <c r="F14" s="12">
        <v>21.1</v>
      </c>
      <c r="G14" s="12">
        <v>20.6</v>
      </c>
      <c r="H14" s="12">
        <v>21.5</v>
      </c>
      <c r="I14" s="15">
        <v>77400</v>
      </c>
      <c r="J14" s="15">
        <v>75500</v>
      </c>
      <c r="K14" s="15">
        <v>78800</v>
      </c>
      <c r="N14" s="27"/>
      <c r="O14" s="27" t="s">
        <v>77</v>
      </c>
      <c r="P14" s="22" t="s">
        <v>81</v>
      </c>
      <c r="Q14" s="26">
        <v>9500</v>
      </c>
      <c r="R14" s="26">
        <v>941.24</v>
      </c>
      <c r="S14" s="26">
        <v>39.770000000000003</v>
      </c>
      <c r="T14" s="26">
        <v>37.700000000000003</v>
      </c>
      <c r="V14" s="20"/>
    </row>
    <row r="15" spans="1:22">
      <c r="A15" s="87" t="s">
        <v>18</v>
      </c>
      <c r="B15" s="87"/>
      <c r="C15" s="8">
        <v>47.3</v>
      </c>
      <c r="D15" s="8">
        <v>44.8</v>
      </c>
      <c r="E15" s="8">
        <v>52.2</v>
      </c>
      <c r="F15" s="12">
        <v>17.2</v>
      </c>
      <c r="G15" s="12">
        <v>16.8</v>
      </c>
      <c r="H15" s="12">
        <v>17.899999999999999</v>
      </c>
      <c r="I15" s="15">
        <v>63100</v>
      </c>
      <c r="J15" s="15">
        <v>61600</v>
      </c>
      <c r="K15" s="15">
        <v>65600</v>
      </c>
      <c r="N15" s="27"/>
      <c r="O15" s="27" t="s">
        <v>21</v>
      </c>
      <c r="P15" s="22" t="s">
        <v>81</v>
      </c>
      <c r="Q15" s="26">
        <v>9840</v>
      </c>
      <c r="R15" s="26">
        <v>974.93</v>
      </c>
      <c r="S15" s="26">
        <v>41.19</v>
      </c>
      <c r="T15" s="26">
        <v>39.049999999999997</v>
      </c>
      <c r="V15" s="20"/>
    </row>
    <row r="16" spans="1:22">
      <c r="A16" s="87" t="s">
        <v>19</v>
      </c>
      <c r="B16" s="87"/>
      <c r="C16" s="8">
        <v>46.4</v>
      </c>
      <c r="D16" s="8">
        <v>44.9</v>
      </c>
      <c r="E16" s="8">
        <v>48.8</v>
      </c>
      <c r="F16" s="12">
        <v>16.8</v>
      </c>
      <c r="G16" s="12">
        <v>15.4</v>
      </c>
      <c r="H16" s="12">
        <v>18.7</v>
      </c>
      <c r="I16" s="15">
        <v>61600</v>
      </c>
      <c r="J16" s="15">
        <v>56500</v>
      </c>
      <c r="K16" s="15">
        <v>68600</v>
      </c>
      <c r="N16" s="27"/>
      <c r="O16" s="27" t="s">
        <v>33</v>
      </c>
      <c r="P16" s="22" t="s">
        <v>83</v>
      </c>
      <c r="Q16" s="26">
        <v>8400</v>
      </c>
      <c r="R16" s="26">
        <v>832.26</v>
      </c>
      <c r="S16" s="26">
        <v>35.159999999999997</v>
      </c>
      <c r="T16" s="26">
        <v>33.33</v>
      </c>
      <c r="V16" s="20"/>
    </row>
    <row r="17" spans="1:22">
      <c r="A17" s="87" t="s">
        <v>20</v>
      </c>
      <c r="B17" s="87"/>
      <c r="C17" s="8">
        <v>44.5</v>
      </c>
      <c r="D17" s="8">
        <v>41.8</v>
      </c>
      <c r="E17" s="8">
        <v>46.5</v>
      </c>
      <c r="F17" s="12">
        <v>20</v>
      </c>
      <c r="G17" s="12">
        <v>18.899999999999999</v>
      </c>
      <c r="H17" s="12">
        <v>20.8</v>
      </c>
      <c r="I17" s="15">
        <v>73300</v>
      </c>
      <c r="J17" s="15">
        <v>69300</v>
      </c>
      <c r="K17" s="15">
        <v>76300</v>
      </c>
      <c r="N17" s="27" t="s">
        <v>1</v>
      </c>
      <c r="O17" s="27"/>
      <c r="P17" s="22" t="s">
        <v>84</v>
      </c>
      <c r="Q17" s="26">
        <v>860</v>
      </c>
      <c r="R17" s="26">
        <v>85.21</v>
      </c>
      <c r="S17" s="26">
        <v>3.6</v>
      </c>
      <c r="T17" s="26">
        <v>3.41</v>
      </c>
      <c r="V17" s="20"/>
    </row>
    <row r="18" spans="1:22">
      <c r="A18" s="87" t="s">
        <v>21</v>
      </c>
      <c r="B18" s="87"/>
      <c r="C18" s="8">
        <v>40.200000000000003</v>
      </c>
      <c r="D18" s="8">
        <v>33.5</v>
      </c>
      <c r="E18" s="8">
        <v>41.2</v>
      </c>
      <c r="F18" s="12">
        <v>22</v>
      </c>
      <c r="G18" s="12">
        <v>19.899999999999999</v>
      </c>
      <c r="H18" s="12">
        <v>24.5</v>
      </c>
      <c r="I18" s="15">
        <v>80700</v>
      </c>
      <c r="J18" s="15">
        <v>73000</v>
      </c>
      <c r="K18" s="15">
        <v>89900</v>
      </c>
      <c r="N18" s="27" t="s">
        <v>93</v>
      </c>
      <c r="O18" s="27"/>
      <c r="P18" s="22" t="s">
        <v>83</v>
      </c>
      <c r="Q18" s="26">
        <v>6300</v>
      </c>
      <c r="R18" s="26">
        <v>624.19000000000005</v>
      </c>
      <c r="S18" s="26">
        <v>26.37</v>
      </c>
      <c r="T18" s="26">
        <v>25</v>
      </c>
      <c r="V18" s="20"/>
    </row>
    <row r="19" spans="1:22">
      <c r="A19" s="87" t="s">
        <v>22</v>
      </c>
      <c r="B19" s="87"/>
      <c r="C19" s="8">
        <v>40.200000000000003</v>
      </c>
      <c r="D19" s="8">
        <v>33.5</v>
      </c>
      <c r="E19" s="8">
        <v>42.3</v>
      </c>
      <c r="F19" s="12">
        <v>20</v>
      </c>
      <c r="G19" s="12">
        <v>19.600000000000001</v>
      </c>
      <c r="H19" s="12">
        <v>20.5</v>
      </c>
      <c r="I19" s="15">
        <v>73300</v>
      </c>
      <c r="J19" s="15">
        <v>71900</v>
      </c>
      <c r="K19" s="15">
        <v>75200</v>
      </c>
      <c r="N19" s="27" t="s">
        <v>6</v>
      </c>
      <c r="O19" s="27"/>
      <c r="P19" s="22" t="s">
        <v>83</v>
      </c>
      <c r="Q19" s="26">
        <v>6600</v>
      </c>
      <c r="R19" s="26">
        <v>653.91999999999996</v>
      </c>
      <c r="S19" s="26">
        <v>27.63</v>
      </c>
      <c r="T19" s="26">
        <v>26.19</v>
      </c>
      <c r="V19" s="20"/>
    </row>
    <row r="20" spans="1:22">
      <c r="A20" s="87" t="s">
        <v>33</v>
      </c>
      <c r="B20" s="87"/>
      <c r="C20" s="8">
        <v>32.5</v>
      </c>
      <c r="D20" s="8">
        <v>29.7</v>
      </c>
      <c r="E20" s="8">
        <v>41.9</v>
      </c>
      <c r="F20" s="12">
        <v>26.6</v>
      </c>
      <c r="G20" s="12">
        <v>22.6</v>
      </c>
      <c r="H20" s="12">
        <v>31.3</v>
      </c>
      <c r="I20" s="15">
        <v>97500</v>
      </c>
      <c r="J20" s="15">
        <v>82900</v>
      </c>
      <c r="K20" s="15">
        <v>115000</v>
      </c>
      <c r="N20" s="27" t="s">
        <v>98</v>
      </c>
      <c r="O20" s="27"/>
      <c r="P20" s="22" t="s">
        <v>83</v>
      </c>
      <c r="Q20" s="26">
        <v>7500</v>
      </c>
      <c r="R20" s="26">
        <v>743.09</v>
      </c>
      <c r="S20" s="26">
        <v>31.4</v>
      </c>
      <c r="T20" s="26">
        <v>29.76</v>
      </c>
      <c r="V20" s="20"/>
    </row>
    <row r="21" spans="1:22">
      <c r="A21" s="87" t="s">
        <v>34</v>
      </c>
      <c r="B21" s="87"/>
      <c r="C21" s="8">
        <v>43</v>
      </c>
      <c r="D21" s="8">
        <v>36.299999999999997</v>
      </c>
      <c r="E21" s="8">
        <v>46.4</v>
      </c>
      <c r="F21" s="12">
        <v>20</v>
      </c>
      <c r="G21" s="12">
        <v>18.8</v>
      </c>
      <c r="H21" s="12">
        <v>20.9</v>
      </c>
      <c r="I21" s="15">
        <v>73300</v>
      </c>
      <c r="J21" s="15">
        <v>68900</v>
      </c>
      <c r="K21" s="15">
        <v>76600</v>
      </c>
      <c r="N21" s="27" t="s">
        <v>19</v>
      </c>
      <c r="O21" s="27"/>
      <c r="P21" s="22" t="s">
        <v>83</v>
      </c>
      <c r="Q21" s="26">
        <v>11203</v>
      </c>
      <c r="R21" s="26">
        <v>1110.05</v>
      </c>
      <c r="S21" s="26">
        <v>46.89</v>
      </c>
      <c r="T21" s="26">
        <v>44.45</v>
      </c>
      <c r="V21" s="20"/>
    </row>
    <row r="22" spans="1:22">
      <c r="A22" s="91" t="s">
        <v>5</v>
      </c>
      <c r="B22" s="92"/>
      <c r="C22" s="29"/>
      <c r="D22" s="16"/>
      <c r="E22" s="17"/>
      <c r="F22" s="29"/>
      <c r="G22" s="16"/>
      <c r="H22" s="17"/>
      <c r="I22" s="28"/>
      <c r="J22" s="18"/>
      <c r="K22" s="19"/>
      <c r="N22" s="27" t="s">
        <v>99</v>
      </c>
      <c r="O22" s="27"/>
      <c r="P22" s="81" t="s">
        <v>83</v>
      </c>
      <c r="Q22" s="26">
        <v>11256</v>
      </c>
      <c r="R22" s="26">
        <v>1115.3399999999999</v>
      </c>
      <c r="S22" s="26">
        <v>47.11</v>
      </c>
      <c r="T22" s="26">
        <v>44.67</v>
      </c>
      <c r="V22" s="20"/>
    </row>
    <row r="23" spans="1:22">
      <c r="A23" s="3"/>
      <c r="B23" s="6" t="s">
        <v>35</v>
      </c>
      <c r="C23" s="8">
        <v>49.5</v>
      </c>
      <c r="D23" s="8">
        <v>47.5</v>
      </c>
      <c r="E23" s="8">
        <v>50.6</v>
      </c>
      <c r="F23" s="12">
        <v>15.7</v>
      </c>
      <c r="G23" s="12">
        <v>13.3</v>
      </c>
      <c r="H23" s="12">
        <v>19</v>
      </c>
      <c r="I23" s="15">
        <v>57600</v>
      </c>
      <c r="J23" s="15">
        <v>48200</v>
      </c>
      <c r="K23" s="15">
        <v>69000</v>
      </c>
      <c r="N23" s="27" t="s">
        <v>43</v>
      </c>
      <c r="O23" s="27"/>
      <c r="P23" s="22"/>
      <c r="Q23" s="26"/>
      <c r="R23" s="26"/>
      <c r="S23" s="26"/>
      <c r="T23" s="26"/>
      <c r="V23" s="20"/>
    </row>
    <row r="24" spans="1:22">
      <c r="A24" s="3"/>
      <c r="B24" s="6" t="s">
        <v>36</v>
      </c>
      <c r="C24" s="8">
        <v>40.200000000000003</v>
      </c>
      <c r="D24" s="8">
        <v>33.700000000000003</v>
      </c>
      <c r="E24" s="8">
        <v>48.2</v>
      </c>
      <c r="F24" s="12">
        <v>20</v>
      </c>
      <c r="G24" s="12">
        <v>19.7</v>
      </c>
      <c r="H24" s="12">
        <v>20.3</v>
      </c>
      <c r="I24" s="15">
        <v>73300</v>
      </c>
      <c r="J24" s="15">
        <v>72200</v>
      </c>
      <c r="K24" s="15">
        <v>74400</v>
      </c>
      <c r="O24" s="27" t="s">
        <v>97</v>
      </c>
      <c r="P24" s="22" t="s">
        <v>83</v>
      </c>
      <c r="Q24" s="26">
        <v>4400</v>
      </c>
      <c r="R24" s="26">
        <v>435.94</v>
      </c>
      <c r="S24" s="26">
        <v>18.420000000000002</v>
      </c>
      <c r="T24" s="26">
        <v>17.46</v>
      </c>
      <c r="V24" s="20"/>
    </row>
    <row r="25" spans="1:22">
      <c r="A25" s="3"/>
      <c r="B25" s="6" t="s">
        <v>37</v>
      </c>
      <c r="C25" s="8">
        <v>40.200000000000003</v>
      </c>
      <c r="D25" s="8">
        <v>33.700000000000003</v>
      </c>
      <c r="E25" s="8">
        <v>48.2</v>
      </c>
      <c r="F25" s="12">
        <v>20</v>
      </c>
      <c r="G25" s="12">
        <v>19.7</v>
      </c>
      <c r="H25" s="12">
        <v>20.3</v>
      </c>
      <c r="I25" s="15">
        <v>73300</v>
      </c>
      <c r="J25" s="15">
        <v>72200</v>
      </c>
      <c r="K25" s="15">
        <v>74400</v>
      </c>
      <c r="O25" s="27" t="s">
        <v>96</v>
      </c>
      <c r="P25" s="22" t="s">
        <v>83</v>
      </c>
      <c r="Q25" s="26">
        <v>2600</v>
      </c>
      <c r="R25" s="26">
        <v>257.60000000000002</v>
      </c>
      <c r="S25" s="26">
        <v>10.88</v>
      </c>
      <c r="T25" s="26">
        <v>10.32</v>
      </c>
      <c r="V25" s="20"/>
    </row>
    <row r="26" spans="1:22">
      <c r="A26" s="3"/>
      <c r="B26" s="6" t="s">
        <v>38</v>
      </c>
      <c r="C26" s="8">
        <v>40.200000000000003</v>
      </c>
      <c r="D26" s="8">
        <v>33.700000000000003</v>
      </c>
      <c r="E26" s="8">
        <v>48.2</v>
      </c>
      <c r="F26" s="12">
        <v>20</v>
      </c>
      <c r="G26" s="12">
        <v>19.7</v>
      </c>
      <c r="H26" s="12">
        <v>20.3</v>
      </c>
      <c r="I26" s="15">
        <v>73300</v>
      </c>
      <c r="J26" s="15">
        <v>72200</v>
      </c>
      <c r="K26" s="15">
        <v>74400</v>
      </c>
      <c r="O26" s="27" t="s">
        <v>95</v>
      </c>
      <c r="P26" s="22" t="s">
        <v>83</v>
      </c>
      <c r="Q26" s="26">
        <v>2500</v>
      </c>
      <c r="R26" s="26">
        <v>247.7</v>
      </c>
      <c r="S26" s="26">
        <v>10.47</v>
      </c>
      <c r="T26" s="26">
        <v>9.92</v>
      </c>
      <c r="V26" s="20"/>
    </row>
    <row r="27" spans="1:22">
      <c r="A27" s="87" t="s">
        <v>39</v>
      </c>
      <c r="B27" s="87"/>
      <c r="C27" s="8">
        <v>26.7</v>
      </c>
      <c r="D27" s="8">
        <v>21.6</v>
      </c>
      <c r="E27" s="8">
        <v>32.200000000000003</v>
      </c>
      <c r="F27" s="12">
        <v>26.8</v>
      </c>
      <c r="G27" s="12">
        <v>25.8</v>
      </c>
      <c r="H27" s="12">
        <v>27.5</v>
      </c>
      <c r="I27" s="15">
        <v>98300</v>
      </c>
      <c r="J27" s="15">
        <v>94600</v>
      </c>
      <c r="K27" s="15">
        <v>101000</v>
      </c>
      <c r="O27" s="27" t="s">
        <v>94</v>
      </c>
      <c r="P27" s="22" t="s">
        <v>83</v>
      </c>
      <c r="Q27" s="26">
        <v>3610</v>
      </c>
      <c r="R27" s="26">
        <v>357.67</v>
      </c>
      <c r="S27" s="26">
        <v>15.11</v>
      </c>
      <c r="T27" s="26">
        <v>14.32</v>
      </c>
      <c r="V27" s="20"/>
    </row>
    <row r="28" spans="1:22">
      <c r="A28" s="87" t="s">
        <v>40</v>
      </c>
      <c r="B28" s="87"/>
      <c r="C28" s="8">
        <v>28.2</v>
      </c>
      <c r="D28" s="8">
        <v>24</v>
      </c>
      <c r="E28" s="8">
        <v>31</v>
      </c>
      <c r="F28" s="12">
        <v>25.8</v>
      </c>
      <c r="G28" s="12">
        <v>23.8</v>
      </c>
      <c r="H28" s="12">
        <v>27.6</v>
      </c>
      <c r="I28" s="15">
        <v>94600</v>
      </c>
      <c r="J28" s="15">
        <v>87300</v>
      </c>
      <c r="K28" s="15">
        <v>101000</v>
      </c>
      <c r="N28" s="27" t="s">
        <v>108</v>
      </c>
      <c r="O28" s="27"/>
      <c r="P28" s="22" t="s">
        <v>83</v>
      </c>
      <c r="Q28" s="26">
        <v>3820</v>
      </c>
      <c r="R28" s="26">
        <v>378.48</v>
      </c>
      <c r="S28" s="26">
        <v>15.99</v>
      </c>
      <c r="T28" s="26">
        <v>15.16</v>
      </c>
      <c r="V28" s="20"/>
    </row>
    <row r="29" spans="1:22">
      <c r="A29" s="87" t="s">
        <v>41</v>
      </c>
      <c r="B29" s="87"/>
      <c r="C29" s="8">
        <v>25.8</v>
      </c>
      <c r="D29" s="8">
        <v>19.899999999999999</v>
      </c>
      <c r="E29" s="8">
        <v>30.5</v>
      </c>
      <c r="F29" s="12">
        <v>25.8</v>
      </c>
      <c r="G29" s="12">
        <v>24.4</v>
      </c>
      <c r="H29" s="12">
        <v>27.2</v>
      </c>
      <c r="I29" s="15">
        <v>94600</v>
      </c>
      <c r="J29" s="15">
        <v>89500</v>
      </c>
      <c r="K29" s="15">
        <v>99700</v>
      </c>
      <c r="N29" s="27" t="s">
        <v>107</v>
      </c>
      <c r="O29" s="27"/>
      <c r="P29" s="22" t="s">
        <v>83</v>
      </c>
      <c r="Q29" s="26">
        <v>6900</v>
      </c>
      <c r="R29" s="26">
        <v>683.64</v>
      </c>
      <c r="S29" s="26">
        <v>28.88</v>
      </c>
      <c r="T29" s="26">
        <v>27.38</v>
      </c>
      <c r="V29" s="20"/>
    </row>
    <row r="30" spans="1:22">
      <c r="A30" s="87" t="s">
        <v>42</v>
      </c>
      <c r="B30" s="87"/>
      <c r="C30" s="8">
        <v>18.899999999999999</v>
      </c>
      <c r="D30" s="8">
        <v>11.5</v>
      </c>
      <c r="E30" s="8">
        <v>26</v>
      </c>
      <c r="F30" s="12">
        <v>26.2</v>
      </c>
      <c r="G30" s="12">
        <v>25.3</v>
      </c>
      <c r="H30" s="12">
        <v>27.3</v>
      </c>
      <c r="I30" s="15">
        <v>96100</v>
      </c>
      <c r="J30" s="15">
        <v>92800</v>
      </c>
      <c r="K30" s="15">
        <v>100000</v>
      </c>
      <c r="N30" s="27" t="s">
        <v>106</v>
      </c>
      <c r="O30" s="27"/>
      <c r="P30" s="22" t="s">
        <v>83</v>
      </c>
      <c r="Q30" s="26">
        <v>3440</v>
      </c>
      <c r="R30" s="26">
        <v>340.83</v>
      </c>
      <c r="S30" s="26">
        <v>14.4</v>
      </c>
      <c r="T30" s="26">
        <v>13.65</v>
      </c>
      <c r="V30" s="20"/>
    </row>
    <row r="31" spans="1:22">
      <c r="A31" s="87" t="s">
        <v>43</v>
      </c>
      <c r="B31" s="87"/>
      <c r="C31" s="8">
        <v>11.9</v>
      </c>
      <c r="D31" s="8">
        <v>5.5</v>
      </c>
      <c r="E31" s="8">
        <v>21.6</v>
      </c>
      <c r="F31" s="12">
        <v>27.6</v>
      </c>
      <c r="G31" s="12">
        <v>24.8</v>
      </c>
      <c r="H31" s="12">
        <v>31.3</v>
      </c>
      <c r="I31" s="15">
        <v>101000</v>
      </c>
      <c r="J31" s="15">
        <v>90900</v>
      </c>
      <c r="K31" s="15">
        <v>115000</v>
      </c>
      <c r="N31" s="27" t="s">
        <v>105</v>
      </c>
      <c r="O31" s="27"/>
      <c r="P31" s="22" t="s">
        <v>83</v>
      </c>
      <c r="Q31" s="26">
        <v>1800</v>
      </c>
      <c r="R31" s="26">
        <v>178.34</v>
      </c>
      <c r="S31" s="26">
        <v>7.53</v>
      </c>
      <c r="T31" s="26">
        <v>7.14</v>
      </c>
      <c r="V31" s="20"/>
    </row>
    <row r="32" spans="1:22">
      <c r="A32" s="87" t="s">
        <v>44</v>
      </c>
      <c r="B32" s="87"/>
      <c r="C32" s="8">
        <v>8.9</v>
      </c>
      <c r="D32" s="8">
        <v>7.1</v>
      </c>
      <c r="E32" s="8">
        <v>11.1</v>
      </c>
      <c r="F32" s="12">
        <v>29.1</v>
      </c>
      <c r="G32" s="12">
        <v>24.6</v>
      </c>
      <c r="H32" s="12">
        <v>34</v>
      </c>
      <c r="I32" s="15">
        <v>107000</v>
      </c>
      <c r="J32" s="15">
        <v>90200</v>
      </c>
      <c r="K32" s="15">
        <v>125000</v>
      </c>
      <c r="N32" s="27" t="s">
        <v>104</v>
      </c>
      <c r="O32" s="27"/>
      <c r="P32" s="22" t="s">
        <v>83</v>
      </c>
      <c r="Q32" s="26">
        <v>1160</v>
      </c>
      <c r="R32" s="26">
        <v>114.93</v>
      </c>
      <c r="S32" s="26">
        <v>4.8600000000000003</v>
      </c>
      <c r="T32" s="26">
        <v>4.5999999999999996</v>
      </c>
      <c r="V32" s="20"/>
    </row>
    <row r="33" spans="1:22">
      <c r="A33" s="87" t="s">
        <v>45</v>
      </c>
      <c r="B33" s="87"/>
      <c r="C33" s="8">
        <v>20.7</v>
      </c>
      <c r="D33" s="8">
        <v>15.1</v>
      </c>
      <c r="E33" s="8">
        <v>32</v>
      </c>
      <c r="F33" s="12">
        <v>26.6</v>
      </c>
      <c r="G33" s="12">
        <v>23.8</v>
      </c>
      <c r="H33" s="12">
        <v>29.6</v>
      </c>
      <c r="I33" s="15">
        <v>97500</v>
      </c>
      <c r="J33" s="15">
        <v>87300</v>
      </c>
      <c r="K33" s="15">
        <v>109000</v>
      </c>
      <c r="N33" s="27" t="s">
        <v>103</v>
      </c>
      <c r="O33" s="27"/>
      <c r="P33" s="22" t="s">
        <v>83</v>
      </c>
      <c r="Q33" s="26">
        <v>2600</v>
      </c>
      <c r="R33" s="26">
        <v>257.60000000000002</v>
      </c>
      <c r="S33" s="26">
        <v>10.88</v>
      </c>
      <c r="T33" s="26">
        <v>10.32</v>
      </c>
      <c r="V33" s="20"/>
    </row>
    <row r="34" spans="1:22">
      <c r="A34" s="87" t="s">
        <v>46</v>
      </c>
      <c r="B34" s="87"/>
      <c r="C34" s="8">
        <v>20.7</v>
      </c>
      <c r="D34" s="8">
        <v>15.1</v>
      </c>
      <c r="E34" s="8">
        <v>32</v>
      </c>
      <c r="F34" s="12">
        <v>26.6</v>
      </c>
      <c r="G34" s="12">
        <v>23.8</v>
      </c>
      <c r="H34" s="12">
        <v>29.6</v>
      </c>
      <c r="I34" s="15">
        <v>97500</v>
      </c>
      <c r="J34" s="15">
        <v>87300</v>
      </c>
      <c r="K34" s="15">
        <v>109000</v>
      </c>
      <c r="N34" s="27" t="s">
        <v>102</v>
      </c>
      <c r="O34" s="27"/>
      <c r="P34" s="22" t="s">
        <v>83</v>
      </c>
      <c r="Q34" s="26">
        <v>3030</v>
      </c>
      <c r="R34" s="26">
        <v>300.20999999999998</v>
      </c>
      <c r="S34" s="26">
        <v>12.68</v>
      </c>
      <c r="T34" s="26">
        <v>12.02</v>
      </c>
      <c r="V34" s="20"/>
    </row>
    <row r="35" spans="1:22">
      <c r="A35" s="91" t="s">
        <v>6</v>
      </c>
      <c r="B35" s="92"/>
      <c r="C35" s="29"/>
      <c r="D35" s="16"/>
      <c r="E35" s="17"/>
      <c r="F35" s="29"/>
      <c r="G35" s="16"/>
      <c r="H35" s="17"/>
      <c r="I35" s="28"/>
      <c r="J35" s="18"/>
      <c r="K35" s="19"/>
      <c r="N35" s="27" t="s">
        <v>101</v>
      </c>
      <c r="O35" s="27"/>
      <c r="P35" s="22" t="s">
        <v>85</v>
      </c>
      <c r="Q35" s="26">
        <v>5000</v>
      </c>
      <c r="R35" s="26">
        <v>495.39</v>
      </c>
      <c r="S35" s="26">
        <v>20.93</v>
      </c>
      <c r="T35" s="26">
        <v>19.84</v>
      </c>
      <c r="V35" s="20"/>
    </row>
    <row r="36" spans="1:22">
      <c r="A36" s="4"/>
      <c r="B36" s="5" t="s">
        <v>47</v>
      </c>
      <c r="C36" s="8">
        <v>28.2</v>
      </c>
      <c r="D36" s="8">
        <v>25.1</v>
      </c>
      <c r="E36" s="8">
        <v>30.2</v>
      </c>
      <c r="F36" s="12">
        <v>29.2</v>
      </c>
      <c r="G36" s="12">
        <v>26.1</v>
      </c>
      <c r="H36" s="12">
        <v>32.4</v>
      </c>
      <c r="I36" s="15">
        <v>107000</v>
      </c>
      <c r="J36" s="15">
        <v>95700</v>
      </c>
      <c r="K36" s="15">
        <v>119000</v>
      </c>
      <c r="N36" s="27" t="s">
        <v>100</v>
      </c>
      <c r="O36" s="27"/>
      <c r="P36" s="22" t="s">
        <v>81</v>
      </c>
      <c r="Q36" s="26">
        <v>8123</v>
      </c>
      <c r="R36" s="26">
        <v>804.85</v>
      </c>
      <c r="S36" s="26">
        <v>34</v>
      </c>
      <c r="T36" s="26">
        <v>32.229999999999997</v>
      </c>
      <c r="V36" s="20"/>
    </row>
    <row r="37" spans="1:22">
      <c r="A37" s="3"/>
      <c r="B37" s="6" t="s">
        <v>48</v>
      </c>
      <c r="C37" s="8">
        <v>28.2</v>
      </c>
      <c r="D37" s="8">
        <v>25.1</v>
      </c>
      <c r="E37" s="8">
        <v>30.2</v>
      </c>
      <c r="F37" s="12">
        <v>29.2</v>
      </c>
      <c r="G37" s="12">
        <v>26.1</v>
      </c>
      <c r="H37" s="12">
        <v>32.4</v>
      </c>
      <c r="I37" s="15">
        <v>107000</v>
      </c>
      <c r="J37" s="15">
        <v>95700</v>
      </c>
      <c r="K37" s="15">
        <v>119000</v>
      </c>
      <c r="N37" s="20" t="s">
        <v>153</v>
      </c>
      <c r="P37" s="22" t="s">
        <v>81</v>
      </c>
      <c r="Q37" s="26"/>
      <c r="R37" s="26">
        <v>567.58000000000004</v>
      </c>
      <c r="S37" s="26"/>
      <c r="T37" s="26"/>
      <c r="U37" s="20"/>
      <c r="V37" s="20"/>
    </row>
    <row r="38" spans="1:22">
      <c r="A38" s="87" t="s">
        <v>49</v>
      </c>
      <c r="B38" s="87"/>
      <c r="C38" s="8">
        <v>28</v>
      </c>
      <c r="D38" s="8">
        <v>14.1</v>
      </c>
      <c r="E38" s="8">
        <v>55</v>
      </c>
      <c r="F38" s="12">
        <v>22</v>
      </c>
      <c r="G38" s="12">
        <v>18.600000000000001</v>
      </c>
      <c r="H38" s="12">
        <v>26</v>
      </c>
      <c r="I38" s="15">
        <v>80700</v>
      </c>
      <c r="J38" s="15">
        <v>68200</v>
      </c>
      <c r="K38" s="15">
        <v>95300</v>
      </c>
      <c r="Q38" s="25"/>
      <c r="R38" s="25"/>
      <c r="S38" s="25"/>
      <c r="T38" s="25"/>
      <c r="U38" s="20"/>
      <c r="V38" s="20"/>
    </row>
    <row r="39" spans="1:22">
      <c r="A39" s="91" t="s">
        <v>23</v>
      </c>
      <c r="B39" s="92"/>
      <c r="C39" s="29"/>
      <c r="D39" s="16"/>
      <c r="E39" s="17"/>
      <c r="F39" s="29"/>
      <c r="G39" s="16"/>
      <c r="H39" s="17"/>
      <c r="I39" s="28"/>
      <c r="J39" s="18"/>
      <c r="K39" s="19"/>
      <c r="N39" s="27" t="s">
        <v>160</v>
      </c>
    </row>
    <row r="40" spans="1:22">
      <c r="A40" s="3"/>
      <c r="B40" s="6" t="s">
        <v>50</v>
      </c>
      <c r="C40" s="8">
        <v>38.700000000000003</v>
      </c>
      <c r="D40" s="8">
        <v>19.600000000000001</v>
      </c>
      <c r="E40" s="8">
        <v>77</v>
      </c>
      <c r="F40" s="12">
        <v>12.1</v>
      </c>
      <c r="G40" s="12">
        <v>10.3</v>
      </c>
      <c r="H40" s="12">
        <v>15</v>
      </c>
      <c r="I40" s="15">
        <v>44400</v>
      </c>
      <c r="J40" s="15">
        <v>37300</v>
      </c>
      <c r="K40" s="15">
        <v>54100</v>
      </c>
    </row>
    <row r="41" spans="1:22">
      <c r="A41" s="3"/>
      <c r="B41" s="6" t="s">
        <v>51</v>
      </c>
      <c r="C41" s="8">
        <v>38.700000000000003</v>
      </c>
      <c r="D41" s="8">
        <v>19.600000000000001</v>
      </c>
      <c r="E41" s="8">
        <v>77</v>
      </c>
      <c r="F41" s="12">
        <v>12.1</v>
      </c>
      <c r="G41" s="12">
        <v>10.3</v>
      </c>
      <c r="H41" s="12">
        <v>15</v>
      </c>
      <c r="I41" s="15">
        <v>44400</v>
      </c>
      <c r="J41" s="15">
        <v>37300</v>
      </c>
      <c r="K41" s="15">
        <v>54100</v>
      </c>
    </row>
    <row r="42" spans="1:22">
      <c r="A42" s="3"/>
      <c r="B42" s="6" t="s">
        <v>52</v>
      </c>
      <c r="C42" s="8">
        <v>2.4700000000000002</v>
      </c>
      <c r="D42" s="8">
        <v>1.2</v>
      </c>
      <c r="E42" s="8">
        <v>5</v>
      </c>
      <c r="F42" s="12">
        <v>70.8</v>
      </c>
      <c r="G42" s="12">
        <v>59.7</v>
      </c>
      <c r="H42" s="12">
        <v>84</v>
      </c>
      <c r="I42" s="15">
        <v>260000</v>
      </c>
      <c r="J42" s="15">
        <v>219000</v>
      </c>
      <c r="K42" s="15">
        <v>308000</v>
      </c>
    </row>
    <row r="43" spans="1:22">
      <c r="A43" s="3"/>
      <c r="B43" s="6" t="s">
        <v>53</v>
      </c>
      <c r="C43" s="8">
        <v>7.06</v>
      </c>
      <c r="D43" s="8">
        <v>3.8</v>
      </c>
      <c r="E43" s="8">
        <v>15</v>
      </c>
      <c r="F43" s="12">
        <v>49.6</v>
      </c>
      <c r="G43" s="12">
        <v>39.5</v>
      </c>
      <c r="H43" s="12">
        <v>55</v>
      </c>
      <c r="I43" s="15">
        <v>182000</v>
      </c>
      <c r="J43" s="15">
        <v>145000</v>
      </c>
      <c r="K43" s="15">
        <v>202000</v>
      </c>
    </row>
    <row r="44" spans="1:22">
      <c r="A44" s="87" t="s">
        <v>54</v>
      </c>
      <c r="B44" s="87"/>
      <c r="C44" s="8">
        <v>48</v>
      </c>
      <c r="D44" s="8">
        <v>46.5</v>
      </c>
      <c r="E44" s="8">
        <v>50.4</v>
      </c>
      <c r="F44" s="12">
        <v>15.3</v>
      </c>
      <c r="G44" s="12">
        <v>14.8</v>
      </c>
      <c r="H44" s="12">
        <v>15.9</v>
      </c>
      <c r="I44" s="15">
        <v>56100</v>
      </c>
      <c r="J44" s="15">
        <v>54300</v>
      </c>
      <c r="K44" s="15">
        <v>58300</v>
      </c>
    </row>
    <row r="45" spans="1:22">
      <c r="A45" s="87" t="s">
        <v>55</v>
      </c>
      <c r="B45" s="87"/>
      <c r="C45" s="8">
        <v>10</v>
      </c>
      <c r="D45" s="8">
        <v>7</v>
      </c>
      <c r="E45" s="8">
        <v>18</v>
      </c>
      <c r="F45" s="12">
        <v>25</v>
      </c>
      <c r="G45" s="12">
        <v>20</v>
      </c>
      <c r="H45" s="12">
        <v>33</v>
      </c>
      <c r="I45" s="15">
        <v>91700</v>
      </c>
      <c r="J45" s="15">
        <v>73300</v>
      </c>
      <c r="K45" s="15">
        <v>121000</v>
      </c>
    </row>
    <row r="46" spans="1:22">
      <c r="A46" s="87" t="s">
        <v>56</v>
      </c>
      <c r="B46" s="87"/>
      <c r="C46" s="9" t="s">
        <v>24</v>
      </c>
      <c r="D46" s="9" t="s">
        <v>24</v>
      </c>
      <c r="E46" s="9" t="s">
        <v>24</v>
      </c>
      <c r="F46" s="12">
        <v>39</v>
      </c>
      <c r="G46" s="12">
        <v>30</v>
      </c>
      <c r="H46" s="12">
        <v>50</v>
      </c>
      <c r="I46" s="15">
        <v>143000</v>
      </c>
      <c r="J46" s="15">
        <v>110000</v>
      </c>
      <c r="K46" s="15">
        <v>183000</v>
      </c>
    </row>
    <row r="47" spans="1:22">
      <c r="A47" s="87" t="s">
        <v>57</v>
      </c>
      <c r="B47" s="87"/>
      <c r="C47" s="8">
        <v>40.200000000000003</v>
      </c>
      <c r="D47" s="8">
        <v>20.3</v>
      </c>
      <c r="E47" s="8">
        <v>80</v>
      </c>
      <c r="F47" s="12">
        <v>20</v>
      </c>
      <c r="G47" s="12">
        <v>19.7</v>
      </c>
      <c r="H47" s="12">
        <v>20.3</v>
      </c>
      <c r="I47" s="15">
        <v>73300</v>
      </c>
      <c r="J47" s="15">
        <v>72200</v>
      </c>
      <c r="K47" s="15">
        <v>74400</v>
      </c>
    </row>
    <row r="48" spans="1:22">
      <c r="A48" s="87" t="s">
        <v>58</v>
      </c>
      <c r="B48" s="87"/>
      <c r="C48" s="8">
        <v>9.76</v>
      </c>
      <c r="D48" s="8">
        <v>7.8</v>
      </c>
      <c r="E48" s="8">
        <v>12.5</v>
      </c>
      <c r="F48" s="12">
        <v>28.9</v>
      </c>
      <c r="G48" s="12">
        <v>28.4</v>
      </c>
      <c r="H48" s="12">
        <v>29.5</v>
      </c>
      <c r="I48" s="15">
        <v>106000</v>
      </c>
      <c r="J48" s="15">
        <v>100000</v>
      </c>
      <c r="K48" s="15">
        <v>108000</v>
      </c>
    </row>
    <row r="49" spans="1:11">
      <c r="A49" s="91" t="s">
        <v>25</v>
      </c>
      <c r="B49" s="92"/>
      <c r="C49" s="29"/>
      <c r="D49" s="16"/>
      <c r="E49" s="17"/>
      <c r="F49" s="29"/>
      <c r="G49" s="16"/>
      <c r="H49" s="17"/>
      <c r="I49" s="28"/>
      <c r="J49" s="18"/>
      <c r="K49" s="19"/>
    </row>
    <row r="50" spans="1:11">
      <c r="A50" s="3"/>
      <c r="B50" s="6" t="s">
        <v>59</v>
      </c>
      <c r="C50" s="10">
        <v>15.6</v>
      </c>
      <c r="D50" s="10">
        <v>7.9</v>
      </c>
      <c r="E50" s="10">
        <v>31</v>
      </c>
      <c r="F50" s="13">
        <v>30.5</v>
      </c>
      <c r="G50" s="13">
        <v>25.9</v>
      </c>
      <c r="H50" s="13">
        <v>36</v>
      </c>
      <c r="I50" s="15">
        <v>112000</v>
      </c>
      <c r="J50" s="15">
        <v>95000</v>
      </c>
      <c r="K50" s="15">
        <v>132000</v>
      </c>
    </row>
    <row r="51" spans="1:11">
      <c r="A51" s="3"/>
      <c r="B51" s="6" t="s">
        <v>60</v>
      </c>
      <c r="C51" s="8">
        <v>11.8</v>
      </c>
      <c r="D51" s="8">
        <v>5.9</v>
      </c>
      <c r="E51" s="8">
        <v>23</v>
      </c>
      <c r="F51" s="12">
        <v>26</v>
      </c>
      <c r="G51" s="12">
        <v>22</v>
      </c>
      <c r="H51" s="12">
        <v>30</v>
      </c>
      <c r="I51" s="15">
        <v>95300</v>
      </c>
      <c r="J51" s="15">
        <v>80700</v>
      </c>
      <c r="K51" s="15">
        <v>110000</v>
      </c>
    </row>
    <row r="52" spans="1:11">
      <c r="A52" s="3"/>
      <c r="B52" s="6" t="s">
        <v>61</v>
      </c>
      <c r="C52" s="8">
        <v>11.6</v>
      </c>
      <c r="D52" s="8">
        <v>5.9</v>
      </c>
      <c r="E52" s="8">
        <v>23</v>
      </c>
      <c r="F52" s="12">
        <v>27.3</v>
      </c>
      <c r="G52" s="12">
        <v>23.1</v>
      </c>
      <c r="H52" s="12">
        <v>32</v>
      </c>
      <c r="I52" s="15">
        <v>100000</v>
      </c>
      <c r="J52" s="15">
        <v>84700</v>
      </c>
      <c r="K52" s="15">
        <v>117000</v>
      </c>
    </row>
    <row r="53" spans="1:11">
      <c r="A53" s="3"/>
      <c r="B53" s="6" t="s">
        <v>62</v>
      </c>
      <c r="C53" s="8">
        <v>29.5</v>
      </c>
      <c r="D53" s="8">
        <v>14.9</v>
      </c>
      <c r="E53" s="8">
        <v>58</v>
      </c>
      <c r="F53" s="12">
        <v>30.5</v>
      </c>
      <c r="G53" s="12">
        <v>25.9</v>
      </c>
      <c r="H53" s="12">
        <v>36</v>
      </c>
      <c r="I53" s="15">
        <v>112000</v>
      </c>
      <c r="J53" s="15">
        <v>95000</v>
      </c>
      <c r="K53" s="15">
        <v>132000</v>
      </c>
    </row>
    <row r="54" spans="1:11">
      <c r="A54" s="91" t="s">
        <v>27</v>
      </c>
      <c r="B54" s="92"/>
      <c r="C54" s="29"/>
      <c r="D54" s="16"/>
      <c r="E54" s="17"/>
      <c r="F54" s="29"/>
      <c r="G54" s="16"/>
      <c r="H54" s="17"/>
      <c r="I54" s="28"/>
      <c r="J54" s="18"/>
      <c r="K54" s="19"/>
    </row>
    <row r="55" spans="1:11">
      <c r="A55" s="3"/>
      <c r="B55" s="6" t="s">
        <v>63</v>
      </c>
      <c r="C55" s="10">
        <v>27</v>
      </c>
      <c r="D55" s="10">
        <v>13.6</v>
      </c>
      <c r="E55" s="10">
        <v>54</v>
      </c>
      <c r="F55" s="13">
        <v>19.3</v>
      </c>
      <c r="G55" s="13">
        <v>16.3</v>
      </c>
      <c r="H55" s="13">
        <v>23</v>
      </c>
      <c r="I55" s="15">
        <v>70800</v>
      </c>
      <c r="J55" s="15">
        <v>59800</v>
      </c>
      <c r="K55" s="15">
        <v>84300</v>
      </c>
    </row>
    <row r="56" spans="1:11">
      <c r="A56" s="3"/>
      <c r="B56" s="6" t="s">
        <v>64</v>
      </c>
      <c r="C56" s="8">
        <v>27</v>
      </c>
      <c r="D56" s="8">
        <v>13.6</v>
      </c>
      <c r="E56" s="8">
        <v>54</v>
      </c>
      <c r="F56" s="12">
        <v>19.3</v>
      </c>
      <c r="G56" s="12">
        <v>16.3</v>
      </c>
      <c r="H56" s="12">
        <v>23</v>
      </c>
      <c r="I56" s="15">
        <v>70800</v>
      </c>
      <c r="J56" s="15">
        <v>59800</v>
      </c>
      <c r="K56" s="15">
        <v>84300</v>
      </c>
    </row>
    <row r="57" spans="1:11">
      <c r="A57" s="3"/>
      <c r="B57" s="6" t="s">
        <v>65</v>
      </c>
      <c r="C57" s="8">
        <v>27</v>
      </c>
      <c r="D57" s="8">
        <v>13.8</v>
      </c>
      <c r="E57" s="8">
        <v>54</v>
      </c>
      <c r="F57" s="12">
        <v>21.7</v>
      </c>
      <c r="G57" s="12">
        <v>18.3</v>
      </c>
      <c r="H57" s="12">
        <v>26</v>
      </c>
      <c r="I57" s="15">
        <v>79600</v>
      </c>
      <c r="J57" s="15">
        <v>67100</v>
      </c>
      <c r="K57" s="15">
        <v>95300</v>
      </c>
    </row>
    <row r="58" spans="1:11">
      <c r="A58" s="91" t="s">
        <v>26</v>
      </c>
      <c r="B58" s="92"/>
      <c r="C58" s="29"/>
      <c r="D58" s="16"/>
      <c r="E58" s="17"/>
      <c r="F58" s="29"/>
      <c r="G58" s="16"/>
      <c r="H58" s="17"/>
      <c r="I58" s="28"/>
      <c r="J58" s="18"/>
      <c r="K58" s="19"/>
    </row>
    <row r="59" spans="1:11">
      <c r="A59" s="3"/>
      <c r="B59" s="6" t="s">
        <v>66</v>
      </c>
      <c r="C59" s="8">
        <v>50.4</v>
      </c>
      <c r="D59" s="8">
        <v>25.4</v>
      </c>
      <c r="E59" s="8">
        <v>100</v>
      </c>
      <c r="F59" s="12">
        <v>14.9</v>
      </c>
      <c r="G59" s="12">
        <v>12.6</v>
      </c>
      <c r="H59" s="12">
        <v>18</v>
      </c>
      <c r="I59" s="15">
        <v>54600</v>
      </c>
      <c r="J59" s="15">
        <v>46200</v>
      </c>
      <c r="K59" s="15">
        <v>66000</v>
      </c>
    </row>
    <row r="60" spans="1:11">
      <c r="A60" s="3"/>
      <c r="B60" s="6" t="s">
        <v>67</v>
      </c>
      <c r="C60" s="8">
        <v>50.4</v>
      </c>
      <c r="D60" s="8">
        <v>25.4</v>
      </c>
      <c r="E60" s="8">
        <v>100</v>
      </c>
      <c r="F60" s="12">
        <v>14.9</v>
      </c>
      <c r="G60" s="12">
        <v>12.6</v>
      </c>
      <c r="H60" s="12">
        <v>18</v>
      </c>
      <c r="I60" s="15">
        <v>54600</v>
      </c>
      <c r="J60" s="15">
        <v>46200</v>
      </c>
      <c r="K60" s="15">
        <v>66000</v>
      </c>
    </row>
    <row r="61" spans="1:11">
      <c r="A61" s="3"/>
      <c r="B61" s="6" t="s">
        <v>68</v>
      </c>
      <c r="C61" s="8">
        <v>50.4</v>
      </c>
      <c r="D61" s="8">
        <v>25.4</v>
      </c>
      <c r="E61" s="8">
        <v>100</v>
      </c>
      <c r="F61" s="12">
        <v>14.9</v>
      </c>
      <c r="G61" s="12">
        <v>12.6</v>
      </c>
      <c r="H61" s="12">
        <v>18</v>
      </c>
      <c r="I61" s="15">
        <v>54600</v>
      </c>
      <c r="J61" s="15">
        <v>46200</v>
      </c>
      <c r="K61" s="15">
        <v>66000</v>
      </c>
    </row>
    <row r="62" spans="1:11">
      <c r="A62" s="91" t="s">
        <v>28</v>
      </c>
      <c r="B62" s="92"/>
      <c r="C62" s="29"/>
      <c r="D62" s="16"/>
      <c r="E62" s="17"/>
      <c r="F62" s="29"/>
      <c r="G62" s="16"/>
      <c r="H62" s="17"/>
      <c r="I62" s="28"/>
      <c r="J62" s="18"/>
      <c r="K62" s="19"/>
    </row>
    <row r="63" spans="1:11">
      <c r="A63" s="3"/>
      <c r="B63" s="6" t="s">
        <v>69</v>
      </c>
      <c r="C63" s="8">
        <v>11.6</v>
      </c>
      <c r="D63" s="8">
        <v>6.8</v>
      </c>
      <c r="E63" s="8">
        <v>18</v>
      </c>
      <c r="F63" s="12">
        <v>27.3</v>
      </c>
      <c r="G63" s="12">
        <v>23.1</v>
      </c>
      <c r="H63" s="12">
        <v>32</v>
      </c>
      <c r="I63" s="15">
        <v>100000</v>
      </c>
      <c r="J63" s="15">
        <v>84700</v>
      </c>
      <c r="K63" s="15">
        <v>117000</v>
      </c>
    </row>
  </sheetData>
  <mergeCells count="44">
    <mergeCell ref="A39:B39"/>
    <mergeCell ref="A38:B38"/>
    <mergeCell ref="A35:B35"/>
    <mergeCell ref="A34:B34"/>
    <mergeCell ref="A1:B1"/>
    <mergeCell ref="A18:B18"/>
    <mergeCell ref="A17:B17"/>
    <mergeCell ref="A16:B16"/>
    <mergeCell ref="A15:B15"/>
    <mergeCell ref="A22:B22"/>
    <mergeCell ref="A21:B21"/>
    <mergeCell ref="A20:B20"/>
    <mergeCell ref="A28:B28"/>
    <mergeCell ref="A27:B27"/>
    <mergeCell ref="A10:B10"/>
    <mergeCell ref="A6:B6"/>
    <mergeCell ref="A62:B62"/>
    <mergeCell ref="A58:B58"/>
    <mergeCell ref="A54:B54"/>
    <mergeCell ref="A44:B44"/>
    <mergeCell ref="A49:B49"/>
    <mergeCell ref="A48:B48"/>
    <mergeCell ref="A47:B47"/>
    <mergeCell ref="A46:B46"/>
    <mergeCell ref="A45:B45"/>
    <mergeCell ref="A33:B33"/>
    <mergeCell ref="A32:B32"/>
    <mergeCell ref="A31:B31"/>
    <mergeCell ref="A30:B30"/>
    <mergeCell ref="A29:B29"/>
    <mergeCell ref="N1:O2"/>
    <mergeCell ref="P1:P2"/>
    <mergeCell ref="Q1:T1"/>
    <mergeCell ref="A11:B11"/>
    <mergeCell ref="A19:B19"/>
    <mergeCell ref="A3:B3"/>
    <mergeCell ref="A4:B4"/>
    <mergeCell ref="I1:K1"/>
    <mergeCell ref="C1:E1"/>
    <mergeCell ref="F1:H1"/>
    <mergeCell ref="A5:B5"/>
    <mergeCell ref="A14:B14"/>
    <mergeCell ref="A13:B13"/>
    <mergeCell ref="A12:B12"/>
  </mergeCells>
  <phoneticPr fontId="2" type="noConversion"/>
  <pageMargins left="0.75" right="0.75" top="1" bottom="1" header="0.5" footer="0.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CM 2010</vt:lpstr>
      <vt:lpstr>OM 2010</vt:lpstr>
      <vt:lpstr>BM 2010</vt:lpstr>
      <vt:lpstr>LC-MR</vt:lpstr>
      <vt:lpstr>NCV</vt:lpstr>
      <vt:lpstr>NCV!Print_Area</vt:lpstr>
    </vt:vector>
  </TitlesOfParts>
  <Company>TGO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rongphet</dc:creator>
  <cp:lastModifiedBy>pahol</cp:lastModifiedBy>
  <cp:lastPrinted>2010-05-25T10:22:36Z</cp:lastPrinted>
  <dcterms:created xsi:type="dcterms:W3CDTF">2010-03-19T03:30:46Z</dcterms:created>
  <dcterms:modified xsi:type="dcterms:W3CDTF">2012-07-24T09:51:12Z</dcterms:modified>
</cp:coreProperties>
</file>